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mhud-my.sharepoint.com/personal/tania_erasmus_hud_govt_nz/Documents/Desktop/CE report/"/>
    </mc:Choice>
  </mc:AlternateContent>
  <xr:revisionPtr revIDLastSave="0" documentId="8_{B25E6C3F-57C7-4DE1-9301-B6306265C627}" xr6:coauthVersionLast="45" xr6:coauthVersionMax="45" xr10:uidLastSave="{00000000-0000-0000-0000-000000000000}"/>
  <bookViews>
    <workbookView xWindow="8700" yWindow="-13620" windowWidth="24240" windowHeight="13140" activeTab="4"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expenses'!$A$1:$F$33</definedName>
    <definedName name="_xlnm.Print_Area" localSheetId="4">'Gifts and benefits'!$A$1:$G$84</definedName>
    <definedName name="_xlnm.Print_Area" localSheetId="2">Hospitality!$A$1:$F$18</definedName>
    <definedName name="_xlnm.Print_Area" localSheetId="0">'Summary and sign-off'!$A$1:$G$19</definedName>
    <definedName name="_xlnm.Print_Area" localSheetId="1">Travel!$A$1:$F$94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3" l="1"/>
  <c r="B50" i="13" l="1"/>
  <c r="D50" i="13"/>
  <c r="B51" i="13"/>
  <c r="D51" i="13"/>
  <c r="B52" i="13"/>
  <c r="D52" i="13"/>
  <c r="F52" i="13" s="1"/>
  <c r="B53" i="13"/>
  <c r="F53" i="13" s="1"/>
  <c r="D53" i="13"/>
  <c r="B54" i="13"/>
  <c r="D54" i="13"/>
  <c r="B55" i="13"/>
  <c r="F55" i="13" s="1"/>
  <c r="C55" i="13"/>
  <c r="E55" i="13"/>
  <c r="F54" i="13" l="1"/>
  <c r="F50" i="13"/>
  <c r="F51" i="13"/>
  <c r="B91" i="1"/>
  <c r="B6" i="13" l="1"/>
  <c r="C16" i="4"/>
  <c r="B2" i="4" l="1"/>
  <c r="B3" i="4"/>
  <c r="B2" i="3"/>
  <c r="B3" i="3"/>
  <c r="B2" i="2"/>
  <c r="B3" i="2"/>
  <c r="B2" i="1"/>
  <c r="B3" i="1"/>
  <c r="C13" i="13" l="1"/>
  <c r="C12" i="13"/>
  <c r="C11" i="13"/>
  <c r="C16" i="13" l="1"/>
  <c r="C17" i="13"/>
  <c r="B5" i="4" l="1"/>
  <c r="B4" i="4"/>
  <c r="B5" i="3"/>
  <c r="B4" i="3"/>
  <c r="B5" i="2"/>
  <c r="B4" i="2"/>
  <c r="B5" i="1"/>
  <c r="B4" i="1"/>
  <c r="C15" i="13" l="1"/>
  <c r="F12" i="13" l="1"/>
  <c r="F11" i="13"/>
  <c r="F13" i="13" l="1"/>
  <c r="B17" i="13"/>
  <c r="B81" i="1"/>
  <c r="B16" i="13" s="1"/>
  <c r="B14" i="1"/>
  <c r="B15" i="13" s="1"/>
  <c r="B13" i="13" l="1"/>
  <c r="B15" i="2"/>
  <c r="B12" i="13" s="1"/>
  <c r="B11" i="13" l="1"/>
  <c r="B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8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<sst xmlns="http://schemas.openxmlformats.org/spreadsheetml/2006/main" count="380" uniqueCount="196">
  <si>
    <t>Hospitality</t>
  </si>
  <si>
    <t>Gifts and benefits</t>
  </si>
  <si>
    <t xml:space="preserve">Organisation Name </t>
  </si>
  <si>
    <t>Agency totals check</t>
  </si>
  <si>
    <t>This disclosure has not yet been approved by the Chief Executive</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</si>
  <si>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</si>
  <si>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</si>
  <si>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</si>
  <si>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</si>
  <si>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</si>
  <si>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</si>
  <si>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</si>
  <si>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</si>
  <si>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</si>
  <si>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</si>
  <si>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</si>
  <si>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</si>
  <si>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</si>
  <si>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</si>
  <si>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</si>
  <si>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</si>
  <si>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</si>
  <si>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</si>
  <si>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</si>
  <si>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</si>
  <si>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</si>
  <si>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</si>
  <si>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</si>
  <si>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</si>
  <si>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</si>
  <si>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</si>
  <si>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</si>
  <si>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</si>
  <si>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</si>
  <si>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</si>
  <si>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</si>
  <si>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</si>
  <si>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</si>
  <si>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</si>
  <si>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</si>
  <si>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</si>
  <si>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</si>
  <si>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</si>
  <si>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</si>
  <si>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</si>
  <si>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</si>
  <si>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</si>
  <si>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</si>
  <si>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</si>
  <si>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</si>
  <si>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</si>
  <si>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</si>
  <si>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</si>
  <si>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</si>
  <si>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</si>
  <si>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</si>
  <si>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</si>
  <si>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</si>
  <si>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</si>
  <si>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</si>
  <si>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</si>
  <si>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</si>
  <si>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</si>
  <si>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</si>
  <si>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 xml:space="preserve">Type of expense
</t>
    </r>
    <r>
      <rPr>
        <sz val="10"/>
        <color theme="0"/>
        <rFont val="Arial"/>
        <family val="2"/>
      </rPr>
      <t>(e.g. taxi, parking, bus)</t>
    </r>
  </si>
  <si>
    <t>Subtotal - local travel</t>
  </si>
  <si>
    <t>Total travel expenses</t>
  </si>
  <si>
    <t>All hospitality expenses provided by the chief executive in the context of his/her job to anyone external to the Public Service or statutory Crown entities.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</si>
  <si>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</si>
  <si>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</si>
  <si>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</si>
  <si>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</si>
  <si>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</si>
  <si>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</si>
  <si>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</si>
  <si>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</si>
  <si>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</si>
  <si>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</si>
  <si>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</si>
  <si>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</si>
  <si>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</si>
  <si>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</si>
  <si>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</si>
  <si>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</si>
  <si>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</si>
  <si>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</si>
  <si>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</si>
  <si>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Type here who else has approved this disclosure</t>
  </si>
  <si>
    <t>Ministry of Housing and Urban Development</t>
  </si>
  <si>
    <t>Andrew Crisp</t>
  </si>
  <si>
    <t xml:space="preserve">Return flights: Wellington-Christchurch </t>
  </si>
  <si>
    <t xml:space="preserve">Christchurch </t>
  </si>
  <si>
    <t xml:space="preserve">Taxi transfer: Christchurch CBD to Christchurch Airport </t>
  </si>
  <si>
    <t xml:space="preserve">Return flights: Wellington-Auckland </t>
  </si>
  <si>
    <t>Auckland</t>
  </si>
  <si>
    <t>Wellington</t>
  </si>
  <si>
    <t>Taxi transfer: Auckland Airport to meeting venue (Grey Lynn)</t>
  </si>
  <si>
    <t xml:space="preserve">Taxi transfer: Home to Wellington Airport </t>
  </si>
  <si>
    <t xml:space="preserve">Taxi transfer: Meeting venue (Takapuna) to Auckland Airport </t>
  </si>
  <si>
    <t>Taxi transfer: Wellington Airport to home</t>
  </si>
  <si>
    <t>01-02 August 2019</t>
  </si>
  <si>
    <t>Wellington Airport parking (2 days)</t>
  </si>
  <si>
    <t>Uber transfer: Auckland Airport to stakeholder meeting venue (Manukau)</t>
  </si>
  <si>
    <t xml:space="preserve">Accommodation (1 night) </t>
  </si>
  <si>
    <t xml:space="preserve">Auckland </t>
  </si>
  <si>
    <t>Wellington Airport parking (1 day)</t>
  </si>
  <si>
    <t>02-03 October 2019</t>
  </si>
  <si>
    <t>Kerikeri</t>
  </si>
  <si>
    <t>07-08 October 2019</t>
  </si>
  <si>
    <t>Hamilton</t>
  </si>
  <si>
    <t xml:space="preserve">Wellington </t>
  </si>
  <si>
    <t>Queenstown</t>
  </si>
  <si>
    <t>Return flights: Wellington-Dunedin</t>
  </si>
  <si>
    <t>Dunedin</t>
  </si>
  <si>
    <t>14-15 November 2019</t>
  </si>
  <si>
    <t>No information to disclose</t>
  </si>
  <si>
    <t>Professional development (July)</t>
  </si>
  <si>
    <t xml:space="preserve">Cell phone &amp; data charges </t>
  </si>
  <si>
    <t>Monthly operating cost - July</t>
  </si>
  <si>
    <t xml:space="preserve">Chartered Accountants of Australia and New Zealand </t>
  </si>
  <si>
    <t>Annual subscription fee 2019-2020</t>
  </si>
  <si>
    <t>Monthly operating cost - August</t>
  </si>
  <si>
    <t>Monthly operating cost - September</t>
  </si>
  <si>
    <t xml:space="preserve">Monthly operating cost - October </t>
  </si>
  <si>
    <t xml:space="preserve"> Accepted </t>
  </si>
  <si>
    <t xml:space="preserve">Iron Duke </t>
  </si>
  <si>
    <t>$75.00 </t>
  </si>
  <si>
    <t>Waahi Paa Poukai (Huntly) and hui with Waikato-Tainui (Hamilton)</t>
  </si>
  <si>
    <t>Presenting to LGNZ Metro Sector group (quarterly meeting)</t>
  </si>
  <si>
    <t>Taxi transfer: Auckland Airport to meeting venue (CBD)</t>
  </si>
  <si>
    <t>Return flights: Wellington-Hamilton</t>
  </si>
  <si>
    <t>Monthly operating cost - November</t>
  </si>
  <si>
    <t>Monthly operating cost - December</t>
  </si>
  <si>
    <t>Professional development (November)</t>
  </si>
  <si>
    <t>Professional development (September)</t>
  </si>
  <si>
    <t>Taxi transfer</t>
  </si>
  <si>
    <t>02-03 December 2019</t>
  </si>
  <si>
    <t>Taxi transfer: Interview venue (CBD) to Auckland Airport</t>
  </si>
  <si>
    <t>Attending joint ministerial launch of place-based support package and Housing First</t>
  </si>
  <si>
    <t>Hastings</t>
  </si>
  <si>
    <t>Return flights: Wellington-Napier/Hastings</t>
  </si>
  <si>
    <t>Monthly operating cost - January</t>
  </si>
  <si>
    <t xml:space="preserve">Monthly operating cost - February </t>
  </si>
  <si>
    <t xml:space="preserve">Ministerial Advisory Group meeting </t>
  </si>
  <si>
    <t xml:space="preserve">Taxi transfer: Auckland Policy office to Auckland Airport </t>
  </si>
  <si>
    <t xml:space="preserve">Taxi transfer: Homeless shelter venue (Union Street, CBD) to Auckland Airport </t>
  </si>
  <si>
    <t>Monthly operating cost - March</t>
  </si>
  <si>
    <t>Monthly operating cost - April</t>
  </si>
  <si>
    <t>Monthly operating cost - May</t>
  </si>
  <si>
    <t>Monthly operating cost - June</t>
  </si>
  <si>
    <t>Professional development (February)</t>
  </si>
  <si>
    <t>Annual subscription fee 2020/2021</t>
  </si>
  <si>
    <t>Taxi transfer: Auckland Airport to meeting (Takapuna)</t>
  </si>
  <si>
    <t xml:space="preserve">Construction Sector Accord meeting </t>
  </si>
  <si>
    <t xml:space="preserve">Uber transfer: Meeting venue (Christchurch CBD) to Christchurch Airport </t>
  </si>
  <si>
    <t>Multi-stop flights: Wellington-Auckland-Kerikeri-Wellington</t>
  </si>
  <si>
    <t>Taxi transfer: Auckland Policy office to Auckland Airport</t>
  </si>
  <si>
    <r>
      <t xml:space="preserve">Stakeholder engagement with the Queenstown Lakes District Council - </t>
    </r>
    <r>
      <rPr>
        <i/>
        <sz val="10"/>
        <rFont val="Arial"/>
        <family val="2"/>
      </rPr>
      <t xml:space="preserve">unable to attend due to late notice of engagements in Wellington </t>
    </r>
  </si>
  <si>
    <t>Non-refundable accommodation cost (Due to 24-hour cancellation requirement not met)</t>
  </si>
  <si>
    <t>Panel member for Kāinga Ora Board interviews (two days)</t>
  </si>
  <si>
    <t>Taxi transfer: Auckland Airport to interviews (CBD)</t>
  </si>
  <si>
    <t>Taxi transfer: Auckland Airport to meeting (CBD)</t>
  </si>
  <si>
    <t>Taxi transfer: Meeting venue (CBD) to Auckland Airport</t>
  </si>
  <si>
    <t>Taxi transfer: Auckland Policy office (Queen Street, CBD) to Auckland Airport</t>
  </si>
  <si>
    <t>Wellington Airport parking (1.5 days)</t>
  </si>
  <si>
    <t>Chief Executive approval</t>
  </si>
  <si>
    <t xml:space="preserve">Wellington Airport parking </t>
  </si>
  <si>
    <t>Date(s)</t>
  </si>
  <si>
    <r>
      <t xml:space="preserve">Purpose of travel
</t>
    </r>
    <r>
      <rPr>
        <sz val="10"/>
        <color theme="0"/>
        <rFont val="Arial"/>
        <family val="2"/>
      </rPr>
      <t>(e.g. attending XYZ conference for 3 days)</t>
    </r>
  </si>
  <si>
    <t>Uber transfer</t>
  </si>
  <si>
    <t xml:space="preserve">Visit to HUD staff in Ellerslie to visit HUD staff in Auckland Policy office </t>
  </si>
  <si>
    <t>Professional development (May - via teleconference)</t>
  </si>
  <si>
    <t> 05 August 2019</t>
  </si>
  <si>
    <t>Stakeholder meetings and visit to HUD staff at Auckland Policy office</t>
  </si>
  <si>
    <t xml:space="preserve">Stakeholder meeting and visit to HUD staff at Auckland Policy office </t>
  </si>
  <si>
    <t>Stakeholder meetings and visit to HUD staff in the Auckland Policy office</t>
  </si>
  <si>
    <r>
      <rPr>
        <sz val="10"/>
        <rFont val="Arial"/>
        <family val="2"/>
      </rPr>
      <t xml:space="preserve">Auckland Policy office stakeholder event on evening of 14 Nov; stakeholder meetings </t>
    </r>
    <r>
      <rPr>
        <sz val="10"/>
        <color rgb="FFFF0000"/>
        <rFont val="Arial"/>
        <family val="2"/>
      </rPr>
      <t xml:space="preserve"> </t>
    </r>
    <r>
      <rPr>
        <sz val="10"/>
        <rFont val="Arial"/>
        <family val="2"/>
      </rPr>
      <t>and Construction Sector Accord meeting on 15 Nov.</t>
    </r>
  </si>
  <si>
    <t>Auckland Policy office (Queen Street, CBD) to stakeholder meeting in Newmarket</t>
  </si>
  <si>
    <t>Stakeholder meeting in Newmarket to Construction Sector Accord meeting (Penrose)</t>
  </si>
  <si>
    <t>Other sign-off</t>
  </si>
  <si>
    <t xml:space="preserve">Stakeholder meetings and visit to the Auckland City Mission </t>
  </si>
  <si>
    <t>Stakeholder meeting (Ministerial Advisory Group member) and visit to HUD staff at Auckland Policy office</t>
  </si>
  <si>
    <t>Hospitality Offered to Third Parties</t>
  </si>
  <si>
    <t>Prime Minister's New Zealand HAP announcement and Te Whare Hīnātore homeless shelter opening and visit to HUD staff in the Auckland Policy office</t>
  </si>
  <si>
    <t>Chief Executive Expenses, Gifts and Benefits Disclosure - summary &amp; sign-off</t>
  </si>
  <si>
    <t xml:space="preserve">Corrections meeting and stakeholder meeting </t>
  </si>
  <si>
    <r>
      <t>Stakeholder meeting;</t>
    </r>
    <r>
      <rPr>
        <sz val="10"/>
        <color theme="3" tint="0.39997558519241921"/>
        <rFont val="Arial"/>
        <family val="2"/>
      </rPr>
      <t xml:space="preserve"> </t>
    </r>
    <r>
      <rPr>
        <sz val="10"/>
        <rFont val="Arial"/>
        <family val="2"/>
      </rPr>
      <t xml:space="preserve">meetings with staff and end of year event with HUD staff from Auckland Policy office &amp; Ellerslie Office </t>
    </r>
  </si>
  <si>
    <t>Stakeholder visit and site tour in Manukau to visit with HUD staff in Ellerslie office</t>
  </si>
  <si>
    <t>External engagement (Waring Taylor St) to offsite HUD meeting (Upper Cuba St)</t>
  </si>
  <si>
    <t>Te Hiku iwi and He Korowai Trust stakeholder engagements</t>
  </si>
  <si>
    <t>Working dinner</t>
  </si>
  <si>
    <t xml:space="preserve">Stakeholder engagement with representatives from Tauranga, Hamilton, and Wellington City Councils; Queenstown Lakes District Council; New Zealand Transport Agency and the Ministry of Transport  </t>
  </si>
  <si>
    <t xml:space="preserve">Chief Financial Officer </t>
  </si>
  <si>
    <r>
      <t>Purpose of travel</t>
    </r>
    <r>
      <rPr>
        <sz val="10"/>
        <color theme="0"/>
        <rFont val="Arial"/>
        <family val="2"/>
      </rPr>
      <t xml:space="preserve">
(e.g. meeting with Minister)</t>
    </r>
  </si>
  <si>
    <r>
      <rPr>
        <sz val="10"/>
        <rFont val="Arial"/>
        <family val="2"/>
      </rPr>
      <t xml:space="preserve">Auckland Policy officestakeholder event on evening of 14 Nov; stakeholder meetings </t>
    </r>
    <r>
      <rPr>
        <sz val="10"/>
        <color rgb="FFFF0000"/>
        <rFont val="Arial"/>
        <family val="2"/>
      </rPr>
      <t xml:space="preserve"> </t>
    </r>
    <r>
      <rPr>
        <sz val="10"/>
        <rFont val="Arial"/>
        <family val="2"/>
      </rPr>
      <t>and Construction Sector Accord meeting on 15 Nov.</t>
    </r>
  </si>
  <si>
    <t>Stakeholder engagement and site tours and visits to HUD staff in Ellerslie and Auckland Policy offices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</si>
</sst>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4"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name val="Arial"/>
      <family val="2"/>
    </font>
    <font>
      <sz val="10"/>
      <color rgb="FFFF0000"/>
      <name val="Arial"/>
      <family val="2"/>
    </font>
    <font>
      <b/>
      <sz val="10"/>
      <color rgb="FFFF0000"/>
      <name val="Arial"/>
      <family val="2"/>
    </font>
    <font>
      <sz val="10"/>
      <color theme="3" tint="0.39997558519241921"/>
      <name val="Arial"/>
      <family val="2"/>
    </font>
    <font>
      <i/>
      <sz val="10"/>
      <name val="Arial"/>
      <family val="2"/>
    </font>
    <font>
      <sz val="9"/>
      <color theme="1"/>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medium">
        <color rgb="FFBFBFBF"/>
      </right>
      <top/>
      <bottom style="medium">
        <color rgb="FFBFBFBF"/>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165" fontId="19" fillId="0" borderId="0" applyFont="0" applyFill="0" applyBorder="0" applyAlignment="0" applyProtection="0"/>
  </cellStyleXfs>
  <cellXfs count="165">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4"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4" fillId="0" borderId="0" xfId="0" applyFont="1" applyFill="1" applyBorder="1" applyAlignment="1" applyProtection="1">
      <alignment vertical="center" wrapText="1" readingOrder="1"/>
    </xf>
    <xf numFmtId="0" fontId="13"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17" fillId="0" borderId="3" xfId="0" applyFont="1" applyFill="1" applyBorder="1" applyAlignment="1" applyProtection="1">
      <alignment vertical="center" wrapText="1" readingOrder="1"/>
    </xf>
    <xf numFmtId="0" fontId="24"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2" fillId="0" borderId="0" xfId="0" applyFont="1" applyBorder="1" applyProtection="1"/>
    <xf numFmtId="166" fontId="21" fillId="0" borderId="0" xfId="0" applyNumberFormat="1"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ont="1" applyBorder="1" applyAlignment="1" applyProtection="1">
      <alignment horizontal="justify" vertical="center"/>
    </xf>
    <xf numFmtId="0" fontId="10" fillId="0" borderId="0" xfId="0" applyFont="1" applyBorder="1" applyAlignment="1" applyProtection="1">
      <alignment vertical="center" wrapText="1" readingOrder="1"/>
    </xf>
    <xf numFmtId="0" fontId="16"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Border="1" applyProtection="1"/>
    <xf numFmtId="0" fontId="0" fillId="0" borderId="0" xfId="0" applyBorder="1" applyAlignment="1" applyProtection="1">
      <alignment vertical="top" wrapText="1"/>
    </xf>
    <xf numFmtId="0" fontId="3" fillId="0" borderId="0" xfId="0" applyFont="1" applyFill="1" applyBorder="1" applyAlignment="1" applyProtection="1">
      <alignment wrapText="1"/>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15" fillId="3" borderId="0" xfId="0" applyFont="1" applyFill="1" applyBorder="1" applyAlignment="1" applyProtection="1">
      <alignment vertical="center" wrapText="1" readingOrder="1"/>
    </xf>
    <xf numFmtId="0" fontId="12" fillId="3" borderId="0" xfId="0" applyFont="1" applyFill="1" applyBorder="1" applyAlignment="1" applyProtection="1"/>
    <xf numFmtId="1" fontId="17" fillId="0" borderId="5"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1" fontId="13" fillId="0" borderId="0" xfId="0" applyNumberFormat="1" applyFont="1" applyFill="1" applyBorder="1" applyAlignment="1" applyProtection="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5" fillId="3" borderId="0" xfId="0" applyFont="1" applyFill="1" applyBorder="1" applyAlignment="1" applyProtection="1">
      <alignment vertical="center" readingOrder="1"/>
    </xf>
    <xf numFmtId="0" fontId="26" fillId="0" borderId="0" xfId="0" applyFont="1" applyBorder="1" applyProtection="1"/>
    <xf numFmtId="166" fontId="15" fillId="8" borderId="0" xfId="0" applyNumberFormat="1" applyFont="1" applyFill="1" applyBorder="1" applyAlignment="1" applyProtection="1">
      <alignment horizontal="left" vertical="center" wrapText="1"/>
    </xf>
    <xf numFmtId="1" fontId="15"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Border="1" applyAlignment="1" applyProtection="1">
      <alignment horizontal="center" vertical="center" readingOrder="1"/>
    </xf>
    <xf numFmtId="0" fontId="16" fillId="3" borderId="0" xfId="0" applyFont="1" applyFill="1" applyBorder="1" applyAlignment="1" applyProtection="1">
      <alignment vertical="center"/>
    </xf>
    <xf numFmtId="164" fontId="16"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4" fillId="3" borderId="0" xfId="0" applyFont="1" applyFill="1" applyBorder="1" applyAlignment="1" applyProtection="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Border="1" applyAlignment="1" applyProtection="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Fill="1" applyBorder="1" applyAlignment="1" applyProtection="1">
      <alignment wrapText="1"/>
    </xf>
    <xf numFmtId="0" fontId="12" fillId="0" borderId="0" xfId="0" applyFont="1" applyProtection="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0" fontId="11" fillId="9" borderId="4" xfId="0" applyNumberFormat="1"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0" fontId="16"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readingOrder="1"/>
    </xf>
    <xf numFmtId="166" fontId="15" fillId="3" borderId="0" xfId="0" applyNumberFormat="1" applyFont="1" applyFill="1" applyBorder="1" applyAlignment="1" applyProtection="1">
      <alignment horizontal="left" vertical="center" wrapText="1"/>
    </xf>
    <xf numFmtId="1" fontId="15" fillId="3" borderId="0" xfId="0" applyNumberFormat="1" applyFont="1" applyFill="1" applyBorder="1" applyAlignment="1" applyProtection="1">
      <alignment horizontal="center" vertical="center" wrapText="1"/>
    </xf>
    <xf numFmtId="166" fontId="27" fillId="3" borderId="0" xfId="0" applyNumberFormat="1" applyFont="1" applyFill="1" applyBorder="1" applyAlignment="1" applyProtection="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0" fillId="10" borderId="4" xfId="0" applyFont="1" applyFill="1" applyBorder="1" applyAlignment="1" applyProtection="1">
      <alignment horizontal="left" vertical="center" wrapText="1"/>
      <protection locked="0"/>
    </xf>
    <xf numFmtId="0" fontId="11" fillId="10" borderId="4" xfId="0" applyNumberFormat="1"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center" vertical="center" wrapText="1"/>
    </xf>
    <xf numFmtId="167" fontId="11" fillId="10" borderId="3" xfId="0" applyNumberFormat="1" applyFont="1" applyFill="1" applyBorder="1" applyAlignment="1" applyProtection="1">
      <alignment horizontal="left" vertical="center"/>
      <protection locked="0"/>
    </xf>
    <xf numFmtId="164" fontId="11" fillId="10" borderId="4" xfId="0" applyNumberFormat="1" applyFont="1" applyFill="1" applyBorder="1" applyAlignment="1" applyProtection="1">
      <alignment horizontal="left" vertical="center" wrapText="1"/>
      <protection locked="0"/>
    </xf>
    <xf numFmtId="167" fontId="11" fillId="10" borderId="3" xfId="0" applyNumberFormat="1" applyFont="1" applyFill="1" applyBorder="1" applyAlignment="1" applyProtection="1">
      <alignment horizontal="left" vertical="center" wrapText="1"/>
      <protection locked="0"/>
    </xf>
    <xf numFmtId="0" fontId="0" fillId="10" borderId="4" xfId="0" applyFill="1" applyBorder="1" applyAlignment="1" applyProtection="1">
      <alignment horizontal="lef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1" fillId="10" borderId="4" xfId="0" applyFont="1" applyFill="1" applyBorder="1" applyAlignment="1" applyProtection="1">
      <alignment horizontal="left" vertical="center" wrapText="1"/>
      <protection locked="0"/>
    </xf>
    <xf numFmtId="167" fontId="11" fillId="10" borderId="7" xfId="0" applyNumberFormat="1" applyFont="1" applyFill="1" applyBorder="1" applyAlignment="1" applyProtection="1">
      <alignment vertical="center" wrapText="1"/>
      <protection locked="0"/>
    </xf>
    <xf numFmtId="0" fontId="11" fillId="10" borderId="8" xfId="0" applyFont="1" applyFill="1" applyBorder="1" applyAlignment="1" applyProtection="1">
      <alignment vertical="center" wrapText="1"/>
      <protection locked="0"/>
    </xf>
    <xf numFmtId="0" fontId="11" fillId="10" borderId="9" xfId="0" applyFont="1" applyFill="1" applyBorder="1" applyAlignment="1" applyProtection="1">
      <alignment vertical="center" wrapText="1"/>
      <protection locked="0"/>
    </xf>
    <xf numFmtId="164" fontId="11" fillId="10" borderId="8" xfId="0" applyNumberFormat="1" applyFont="1" applyFill="1" applyBorder="1" applyAlignment="1" applyProtection="1">
      <alignment horizontal="left" vertical="center" wrapText="1"/>
      <protection locked="0"/>
    </xf>
    <xf numFmtId="0" fontId="32" fillId="10" borderId="4" xfId="0" applyFont="1" applyFill="1" applyBorder="1" applyAlignment="1" applyProtection="1">
      <alignment vertical="center" wrapText="1"/>
      <protection locked="0"/>
    </xf>
    <xf numFmtId="167" fontId="17" fillId="10" borderId="3" xfId="0" applyNumberFormat="1" applyFont="1" applyFill="1" applyBorder="1" applyAlignment="1" applyProtection="1">
      <alignment vertical="center"/>
      <protection locked="0"/>
    </xf>
    <xf numFmtId="0" fontId="30" fillId="3" borderId="0" xfId="0" applyFont="1" applyFill="1" applyBorder="1" applyAlignment="1" applyProtection="1">
      <alignment horizontal="center" vertical="center" wrapText="1"/>
    </xf>
    <xf numFmtId="167" fontId="17" fillId="10" borderId="7" xfId="0" applyNumberFormat="1" applyFont="1" applyFill="1" applyBorder="1" applyAlignment="1" applyProtection="1">
      <alignment horizontal="left" vertical="center"/>
      <protection locked="0"/>
    </xf>
    <xf numFmtId="164" fontId="15" fillId="3" borderId="0" xfId="0" applyNumberFormat="1" applyFont="1" applyFill="1" applyBorder="1" applyAlignment="1" applyProtection="1">
      <alignment horizontal="left" vertical="center" wrapText="1" readingOrder="1"/>
    </xf>
    <xf numFmtId="0" fontId="0" fillId="10" borderId="10" xfId="0" applyFont="1" applyFill="1" applyBorder="1" applyAlignment="1" applyProtection="1">
      <alignment vertical="center"/>
      <protection locked="0"/>
    </xf>
    <xf numFmtId="0" fontId="0" fillId="10" borderId="10" xfId="0" applyFont="1" applyFill="1" applyBorder="1" applyAlignment="1" applyProtection="1">
      <alignment vertical="center" wrapText="1"/>
      <protection locked="0"/>
    </xf>
    <xf numFmtId="0" fontId="33" fillId="10" borderId="10" xfId="0" applyFont="1" applyFill="1" applyBorder="1" applyAlignment="1" applyProtection="1">
      <alignment vertical="center" wrapText="1"/>
      <protection locked="0"/>
    </xf>
    <xf numFmtId="164" fontId="16" fillId="3" borderId="0" xfId="0" applyNumberFormat="1" applyFont="1" applyFill="1" applyBorder="1" applyAlignment="1" applyProtection="1">
      <alignment horizontal="left" vertical="center"/>
    </xf>
    <xf numFmtId="164" fontId="15" fillId="3" borderId="0" xfId="0" applyNumberFormat="1" applyFont="1" applyFill="1" applyBorder="1" applyAlignment="1" applyProtection="1">
      <alignment horizontal="left" vertical="center"/>
    </xf>
    <xf numFmtId="0" fontId="29" fillId="0" borderId="0" xfId="0" applyFont="1" applyFill="1" applyBorder="1" applyAlignment="1" applyProtection="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Fill="1" applyBorder="1" applyAlignment="1" applyProtection="1">
      <alignment horizontal="left" vertical="center"/>
    </xf>
    <xf numFmtId="0" fontId="18" fillId="2" borderId="0" xfId="0" applyFont="1" applyFill="1" applyBorder="1" applyAlignment="1" applyProtection="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0" fontId="11" fillId="10" borderId="8" xfId="0" applyFont="1" applyFill="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11" fillId="10" borderId="8" xfId="0"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167" fontId="9" fillId="0" borderId="2" xfId="0" applyNumberFormat="1" applyFont="1" applyBorder="1" applyAlignment="1" applyProtection="1">
      <alignment horizontal="left" vertical="center" wrapText="1" readingOrder="1"/>
    </xf>
    <xf numFmtId="0" fontId="27"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30" fillId="3"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cellXfs>
  <cellStyles count="2">
    <cellStyle name="Currency" xfId="1" builtinId="4"/>
    <cellStyle name="Normal" xfId="0" builtinId="0"/>
  </cellStyles>
  <dxfs count="1">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FF99FF"/>
      <color rgb="FF00FF00"/>
      <color rgb="FF99FF99"/>
      <color rgb="FFCCFF66"/>
      <color rgb="FFFF99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7"/>
  <sheetViews>
    <sheetView zoomScaleNormal="100" workbookViewId="0">
      <selection activeCell="B8" sqref="B8:F8"/>
    </sheetView>
  </sheetViews>
  <sheetFormatPr defaultColWidth="0" defaultRowHeight="12.75" zeroHeight="1" x14ac:dyDescent="0.35"/>
  <cols>
    <col min="1" max="1" width="35.73046875" style="16" customWidth="1"/>
    <col min="2" max="2" width="21.59765625" style="16" customWidth="1"/>
    <col min="3" max="3" width="33.59765625" style="16" customWidth="1"/>
    <col min="4" max="4" width="4.3984375" style="16" customWidth="1"/>
    <col min="5" max="5" width="29" style="16" customWidth="1"/>
    <col min="6" max="6" width="19" style="16" customWidth="1"/>
    <col min="7" max="7" width="13.73046875" style="16" customWidth="1"/>
    <col min="8" max="11" width="9.1328125" style="16" hidden="1" customWidth="1"/>
    <col min="12" max="16384" width="9.1328125" style="16" hidden="1"/>
  </cols>
  <sheetData>
    <row r="1" spans="1:11" ht="26.25" customHeight="1" x14ac:dyDescent="0.35">
      <c r="A1" s="141" t="s">
        <v>184</v>
      </c>
      <c r="B1" s="141"/>
      <c r="C1" s="141"/>
      <c r="D1" s="141"/>
      <c r="E1" s="141"/>
      <c r="F1" s="141"/>
      <c r="G1" s="34"/>
      <c r="H1" s="34"/>
      <c r="I1" s="34"/>
      <c r="J1" s="34"/>
      <c r="K1" s="34"/>
    </row>
    <row r="2" spans="1:11" ht="21" customHeight="1" x14ac:dyDescent="0.35">
      <c r="A2" s="4" t="s">
        <v>2</v>
      </c>
      <c r="B2" s="142" t="s">
        <v>88</v>
      </c>
      <c r="C2" s="142"/>
      <c r="D2" s="142"/>
      <c r="E2" s="142"/>
      <c r="F2" s="142"/>
      <c r="G2" s="34"/>
      <c r="H2" s="34"/>
      <c r="I2" s="34"/>
      <c r="J2" s="34"/>
      <c r="K2" s="34"/>
    </row>
    <row r="3" spans="1:11" ht="21" customHeight="1" x14ac:dyDescent="0.35">
      <c r="A3" s="4" t="s">
        <v>49</v>
      </c>
      <c r="B3" s="142" t="s">
        <v>89</v>
      </c>
      <c r="C3" s="142"/>
      <c r="D3" s="142"/>
      <c r="E3" s="142"/>
      <c r="F3" s="142"/>
      <c r="G3" s="34"/>
      <c r="H3" s="34"/>
      <c r="I3" s="34"/>
      <c r="J3" s="34"/>
      <c r="K3" s="34"/>
    </row>
    <row r="4" spans="1:11" ht="21" customHeight="1" x14ac:dyDescent="0.35">
      <c r="A4" s="4" t="s">
        <v>50</v>
      </c>
      <c r="B4" s="143">
        <v>43647</v>
      </c>
      <c r="C4" s="143"/>
      <c r="D4" s="143"/>
      <c r="E4" s="143"/>
      <c r="F4" s="143"/>
      <c r="G4" s="34"/>
      <c r="H4" s="34"/>
      <c r="I4" s="34"/>
      <c r="J4" s="34"/>
      <c r="K4" s="34"/>
    </row>
    <row r="5" spans="1:11" ht="21" customHeight="1" x14ac:dyDescent="0.35">
      <c r="A5" s="4" t="s">
        <v>51</v>
      </c>
      <c r="B5" s="143">
        <v>44012</v>
      </c>
      <c r="C5" s="143"/>
      <c r="D5" s="143"/>
      <c r="E5" s="143"/>
      <c r="F5" s="143"/>
      <c r="G5" s="34"/>
      <c r="H5" s="34"/>
      <c r="I5" s="34"/>
      <c r="J5" s="34"/>
      <c r="K5" s="34"/>
    </row>
    <row r="6" spans="1:11" ht="21" customHeight="1" x14ac:dyDescent="0.35">
      <c r="A6" s="4" t="s">
        <v>3</v>
      </c>
      <c r="B6" s="140" t="str">
        <f>IF(AND(Travel!B7&lt;&gt;A25,Hospitality!B7&lt;&gt;A25,'All other expenses'!B7&lt;&gt;A25,'Gifts and benefits'!B7&lt;&gt;A25),A26,IF(AND(Travel!B7=A25,Hospitality!B7=A25,'All other expenses'!B7=A25,'Gifts and benefits'!B7=A25),A28,A27))</f>
        <v>Data and totals checked on all sheets</v>
      </c>
      <c r="C6" s="140"/>
      <c r="D6" s="140"/>
      <c r="E6" s="140"/>
      <c r="F6" s="140"/>
      <c r="G6" s="28"/>
      <c r="H6" s="34"/>
      <c r="I6" s="34"/>
      <c r="J6" s="34"/>
      <c r="K6" s="34"/>
    </row>
    <row r="7" spans="1:11" ht="21" customHeight="1" x14ac:dyDescent="0.35">
      <c r="A7" s="4" t="s">
        <v>165</v>
      </c>
      <c r="B7" s="139" t="s">
        <v>28</v>
      </c>
      <c r="C7" s="139"/>
      <c r="D7" s="139"/>
      <c r="E7" s="139"/>
      <c r="F7" s="139"/>
      <c r="G7" s="28"/>
      <c r="H7" s="34"/>
      <c r="I7" s="34"/>
      <c r="J7" s="34"/>
      <c r="K7" s="34"/>
    </row>
    <row r="8" spans="1:11" ht="21" customHeight="1" x14ac:dyDescent="0.35">
      <c r="A8" s="4" t="s">
        <v>179</v>
      </c>
      <c r="B8" s="143" t="s">
        <v>192</v>
      </c>
      <c r="C8" s="143"/>
      <c r="D8" s="143"/>
      <c r="E8" s="143"/>
      <c r="F8" s="143"/>
      <c r="G8" s="28"/>
      <c r="H8" s="34"/>
      <c r="I8" s="34"/>
      <c r="J8" s="34"/>
      <c r="K8" s="34"/>
    </row>
    <row r="9" spans="1:11" ht="14.25" customHeight="1" x14ac:dyDescent="0.35">
      <c r="A9" s="138"/>
      <c r="B9" s="138"/>
      <c r="C9" s="138"/>
      <c r="D9" s="138"/>
      <c r="E9" s="138"/>
      <c r="F9" s="138"/>
      <c r="G9" s="28"/>
      <c r="H9" s="34"/>
      <c r="I9" s="34"/>
      <c r="J9" s="34"/>
      <c r="K9" s="34"/>
    </row>
    <row r="10" spans="1:11" s="92" customFormat="1" ht="36" customHeight="1" x14ac:dyDescent="0.4">
      <c r="A10" s="86" t="s">
        <v>5</v>
      </c>
      <c r="B10" s="87" t="s">
        <v>6</v>
      </c>
      <c r="C10" s="87" t="s">
        <v>7</v>
      </c>
      <c r="D10" s="88"/>
      <c r="E10" s="89" t="s">
        <v>1</v>
      </c>
      <c r="F10" s="90" t="s">
        <v>8</v>
      </c>
      <c r="G10" s="91"/>
      <c r="H10" s="91"/>
      <c r="I10" s="91"/>
      <c r="J10" s="91"/>
      <c r="K10" s="91"/>
    </row>
    <row r="11" spans="1:11" ht="27.75" customHeight="1" x14ac:dyDescent="0.4">
      <c r="A11" s="10" t="s">
        <v>9</v>
      </c>
      <c r="B11" s="57">
        <f>B15+B16+B17</f>
        <v>13409.269999999999</v>
      </c>
      <c r="C11" s="64" t="str">
        <f>IF(Travel!B6="",A29,Travel!B6)</f>
        <v>Figures include GST (where applicable)</v>
      </c>
      <c r="D11" s="8"/>
      <c r="E11" s="10" t="s">
        <v>10</v>
      </c>
      <c r="F11" s="39">
        <f>'Gifts and benefits'!C14</f>
        <v>1</v>
      </c>
      <c r="G11" s="35"/>
      <c r="H11" s="35"/>
      <c r="I11" s="35"/>
      <c r="J11" s="35"/>
      <c r="K11" s="35"/>
    </row>
    <row r="12" spans="1:11" ht="27.75" customHeight="1" x14ac:dyDescent="0.4">
      <c r="A12" s="10" t="s">
        <v>0</v>
      </c>
      <c r="B12" s="57">
        <f>Hospitality!B15</f>
        <v>0</v>
      </c>
      <c r="C12" s="64" t="str">
        <f>IF(Hospitality!B6="",A29,Hospitality!B6)</f>
        <v>Figures include GST (where applicable)</v>
      </c>
      <c r="D12" s="8"/>
      <c r="E12" s="10" t="s">
        <v>11</v>
      </c>
      <c r="F12" s="39">
        <f>'Gifts and benefits'!C15</f>
        <v>1</v>
      </c>
      <c r="G12" s="35"/>
      <c r="H12" s="35"/>
      <c r="I12" s="35"/>
      <c r="J12" s="35"/>
      <c r="K12" s="35"/>
    </row>
    <row r="13" spans="1:11" ht="27.75" customHeight="1" x14ac:dyDescent="0.35">
      <c r="A13" s="10" t="s">
        <v>12</v>
      </c>
      <c r="B13" s="57">
        <f>'All other expenses'!B31</f>
        <v>5393.42</v>
      </c>
      <c r="C13" s="64" t="str">
        <f>IF('All other expenses'!B6="",A29,'All other expenses'!B6)</f>
        <v>Figures include GST (where applicable)</v>
      </c>
      <c r="D13" s="8"/>
      <c r="E13" s="10" t="s">
        <v>13</v>
      </c>
      <c r="F13" s="39">
        <f>'Gifts and benefits'!C16</f>
        <v>0</v>
      </c>
      <c r="G13" s="34"/>
      <c r="H13" s="34"/>
      <c r="I13" s="34"/>
      <c r="J13" s="34"/>
      <c r="K13" s="34"/>
    </row>
    <row r="14" spans="1:11" ht="12.75" customHeight="1" x14ac:dyDescent="0.35">
      <c r="A14" s="9"/>
      <c r="B14" s="58"/>
      <c r="C14" s="65"/>
      <c r="D14" s="40"/>
      <c r="E14" s="8"/>
      <c r="F14" s="41"/>
      <c r="G14" s="25"/>
      <c r="H14" s="25"/>
      <c r="I14" s="25"/>
      <c r="J14" s="25"/>
      <c r="K14" s="25"/>
    </row>
    <row r="15" spans="1:11" ht="27.75" customHeight="1" x14ac:dyDescent="0.35">
      <c r="A15" s="11" t="s">
        <v>14</v>
      </c>
      <c r="B15" s="59">
        <f>Travel!B14</f>
        <v>0</v>
      </c>
      <c r="C15" s="66" t="str">
        <f>C11</f>
        <v>Figures include GST (where applicable)</v>
      </c>
      <c r="D15" s="8"/>
      <c r="E15" s="8"/>
      <c r="F15" s="41"/>
      <c r="G15" s="34"/>
      <c r="H15" s="34"/>
      <c r="I15" s="34"/>
      <c r="J15" s="34"/>
      <c r="K15" s="34"/>
    </row>
    <row r="16" spans="1:11" ht="27.75" customHeight="1" x14ac:dyDescent="0.35">
      <c r="A16" s="11" t="s">
        <v>15</v>
      </c>
      <c r="B16" s="59">
        <f>Travel!B81</f>
        <v>13294.069999999998</v>
      </c>
      <c r="C16" s="66" t="str">
        <f>C11</f>
        <v>Figures include GST (where applicable)</v>
      </c>
      <c r="D16" s="42"/>
      <c r="E16" s="8"/>
      <c r="F16" s="43"/>
      <c r="G16" s="34"/>
      <c r="H16" s="34"/>
      <c r="I16" s="34"/>
      <c r="J16" s="34"/>
      <c r="K16" s="34"/>
    </row>
    <row r="17" spans="1:11" ht="27.75" customHeight="1" x14ac:dyDescent="0.35">
      <c r="A17" s="11" t="s">
        <v>16</v>
      </c>
      <c r="B17" s="59">
        <f>Travel!B91</f>
        <v>115.2</v>
      </c>
      <c r="C17" s="66" t="str">
        <f>C11</f>
        <v>Figures include GST (where applicable)</v>
      </c>
      <c r="D17" s="8"/>
      <c r="E17" s="8"/>
      <c r="F17" s="43"/>
      <c r="G17" s="34"/>
      <c r="H17" s="34"/>
      <c r="I17" s="34"/>
      <c r="J17" s="34"/>
      <c r="K17" s="34"/>
    </row>
    <row r="18" spans="1:11" ht="20.25" customHeight="1" x14ac:dyDescent="0.4">
      <c r="A18" s="26"/>
      <c r="B18" s="22"/>
      <c r="C18" s="26"/>
      <c r="D18" s="7"/>
      <c r="E18" s="7"/>
      <c r="F18" s="44"/>
      <c r="G18" s="45"/>
      <c r="H18" s="45"/>
      <c r="I18" s="45"/>
      <c r="J18" s="45"/>
      <c r="K18" s="45"/>
    </row>
    <row r="19" spans="1:11" ht="12" hidden="1" customHeight="1" x14ac:dyDescent="0.35">
      <c r="A19" s="32"/>
      <c r="B19" s="26"/>
      <c r="C19" s="26"/>
      <c r="D19" s="26"/>
      <c r="E19" s="26"/>
      <c r="F19" s="34"/>
      <c r="G19" s="34"/>
      <c r="H19" s="34"/>
      <c r="I19" s="34"/>
      <c r="J19" s="34"/>
      <c r="K19" s="34"/>
    </row>
    <row r="20" spans="1:11" ht="13.15" hidden="1" x14ac:dyDescent="0.4">
      <c r="A20" s="14" t="s">
        <v>17</v>
      </c>
      <c r="B20" s="15"/>
      <c r="C20" s="15"/>
      <c r="D20" s="15"/>
      <c r="E20" s="15"/>
      <c r="F20" s="15"/>
      <c r="G20" s="34"/>
      <c r="H20" s="34"/>
      <c r="I20" s="34"/>
      <c r="J20" s="34"/>
      <c r="K20" s="34"/>
    </row>
    <row r="21" spans="1:11" ht="12.75" hidden="1" customHeight="1" x14ac:dyDescent="0.35">
      <c r="A21" s="13" t="s">
        <v>18</v>
      </c>
      <c r="B21" s="6"/>
      <c r="C21" s="6"/>
      <c r="D21" s="13"/>
      <c r="E21" s="13"/>
      <c r="F21" s="13"/>
      <c r="G21" s="34"/>
      <c r="H21" s="34"/>
      <c r="I21" s="34"/>
      <c r="J21" s="34"/>
      <c r="K21" s="34"/>
    </row>
    <row r="22" spans="1:11" hidden="1" x14ac:dyDescent="0.35">
      <c r="A22" s="12" t="s">
        <v>19</v>
      </c>
      <c r="B22" s="12"/>
      <c r="C22" s="12"/>
      <c r="D22" s="12"/>
      <c r="E22" s="12"/>
      <c r="F22" s="12"/>
      <c r="G22" s="34"/>
      <c r="H22" s="34"/>
      <c r="I22" s="34"/>
      <c r="J22" s="34"/>
      <c r="K22" s="34"/>
    </row>
    <row r="23" spans="1:11" hidden="1" x14ac:dyDescent="0.35">
      <c r="A23" s="12" t="s">
        <v>20</v>
      </c>
      <c r="B23" s="12"/>
      <c r="C23" s="12"/>
      <c r="D23" s="12"/>
      <c r="E23" s="12"/>
      <c r="F23" s="12"/>
      <c r="G23" s="34"/>
      <c r="H23" s="34"/>
      <c r="I23" s="34"/>
      <c r="J23" s="34"/>
      <c r="K23" s="34"/>
    </row>
    <row r="24" spans="1:11" hidden="1" x14ac:dyDescent="0.35">
      <c r="A24" s="13" t="s">
        <v>21</v>
      </c>
      <c r="B24" s="13"/>
      <c r="C24" s="13"/>
      <c r="D24" s="13"/>
      <c r="E24" s="13"/>
      <c r="F24" s="13"/>
      <c r="G24" s="34"/>
      <c r="H24" s="34"/>
      <c r="I24" s="34"/>
      <c r="J24" s="34"/>
      <c r="K24" s="34"/>
    </row>
    <row r="25" spans="1:11" hidden="1" x14ac:dyDescent="0.35">
      <c r="A25" s="13" t="s">
        <v>22</v>
      </c>
      <c r="B25" s="13"/>
      <c r="C25" s="13"/>
      <c r="D25" s="13"/>
      <c r="E25" s="13"/>
      <c r="F25" s="13"/>
      <c r="G25" s="34"/>
      <c r="H25" s="34"/>
      <c r="I25" s="34"/>
      <c r="J25" s="34"/>
      <c r="K25" s="34"/>
    </row>
    <row r="26" spans="1:11" hidden="1" x14ac:dyDescent="0.35">
      <c r="A26" s="12" t="s">
        <v>23</v>
      </c>
      <c r="B26" s="12"/>
      <c r="C26" s="12"/>
      <c r="D26" s="12"/>
      <c r="E26" s="12"/>
      <c r="F26" s="12"/>
      <c r="G26" s="34"/>
      <c r="H26" s="34"/>
      <c r="I26" s="34"/>
      <c r="J26" s="34"/>
      <c r="K26" s="34"/>
    </row>
    <row r="27" spans="1:11" hidden="1" x14ac:dyDescent="0.35">
      <c r="A27" s="12" t="s">
        <v>24</v>
      </c>
      <c r="B27" s="12"/>
      <c r="C27" s="12"/>
      <c r="D27" s="12"/>
      <c r="E27" s="12"/>
      <c r="F27" s="12"/>
      <c r="G27" s="34"/>
      <c r="H27" s="34"/>
      <c r="I27" s="34"/>
      <c r="J27" s="34"/>
      <c r="K27" s="34"/>
    </row>
    <row r="28" spans="1:11" hidden="1" x14ac:dyDescent="0.35">
      <c r="A28" s="12" t="s">
        <v>25</v>
      </c>
      <c r="B28" s="12"/>
      <c r="C28" s="12"/>
      <c r="D28" s="12"/>
      <c r="E28" s="12"/>
      <c r="F28" s="12"/>
      <c r="G28" s="34"/>
      <c r="H28" s="34"/>
      <c r="I28" s="34"/>
      <c r="J28" s="34"/>
      <c r="K28" s="34"/>
    </row>
    <row r="29" spans="1:11" hidden="1" x14ac:dyDescent="0.35">
      <c r="A29" s="13" t="s">
        <v>26</v>
      </c>
      <c r="B29" s="13"/>
      <c r="C29" s="13"/>
      <c r="D29" s="13"/>
      <c r="E29" s="13"/>
      <c r="F29" s="13"/>
      <c r="G29" s="34"/>
      <c r="H29" s="34"/>
      <c r="I29" s="34"/>
      <c r="J29" s="34"/>
      <c r="K29" s="34"/>
    </row>
    <row r="30" spans="1:11" hidden="1" x14ac:dyDescent="0.35">
      <c r="A30" s="13" t="s">
        <v>27</v>
      </c>
      <c r="B30" s="13"/>
      <c r="C30" s="13"/>
      <c r="D30" s="13"/>
      <c r="E30" s="13"/>
      <c r="F30" s="13"/>
      <c r="G30" s="34"/>
      <c r="H30" s="34"/>
      <c r="I30" s="34"/>
      <c r="J30" s="34"/>
      <c r="K30" s="34"/>
    </row>
    <row r="31" spans="1:11" hidden="1" x14ac:dyDescent="0.35">
      <c r="A31" s="62" t="s">
        <v>4</v>
      </c>
      <c r="B31" s="61"/>
      <c r="C31" s="61"/>
      <c r="D31" s="61"/>
      <c r="E31" s="61"/>
      <c r="F31" s="61"/>
      <c r="G31" s="34"/>
      <c r="H31" s="34"/>
      <c r="I31" s="34"/>
      <c r="J31" s="34"/>
      <c r="K31" s="34"/>
    </row>
    <row r="32" spans="1:11" hidden="1" x14ac:dyDescent="0.35">
      <c r="A32" s="62" t="s">
        <v>28</v>
      </c>
      <c r="B32" s="61"/>
      <c r="C32" s="61"/>
      <c r="D32" s="61"/>
      <c r="E32" s="61"/>
      <c r="F32" s="61"/>
      <c r="G32" s="34"/>
      <c r="H32" s="34"/>
      <c r="I32" s="34"/>
      <c r="J32" s="34"/>
      <c r="K32" s="34"/>
    </row>
    <row r="33" spans="1:11" hidden="1" x14ac:dyDescent="0.35">
      <c r="A33" s="62" t="s">
        <v>87</v>
      </c>
      <c r="B33" s="61"/>
      <c r="C33" s="61"/>
      <c r="D33" s="61"/>
      <c r="E33" s="61"/>
      <c r="F33" s="61"/>
      <c r="G33" s="34"/>
      <c r="H33" s="34"/>
      <c r="I33" s="34"/>
      <c r="J33" s="34"/>
      <c r="K33" s="34"/>
    </row>
    <row r="34" spans="1:11" hidden="1" x14ac:dyDescent="0.35">
      <c r="A34" s="46" t="s">
        <v>29</v>
      </c>
      <c r="B34" s="5"/>
      <c r="C34" s="5"/>
      <c r="D34" s="5"/>
      <c r="E34" s="5"/>
      <c r="F34" s="5"/>
      <c r="G34" s="34"/>
      <c r="H34" s="34"/>
      <c r="I34" s="34"/>
      <c r="J34" s="34"/>
      <c r="K34" s="34"/>
    </row>
    <row r="35" spans="1:11" hidden="1" x14ac:dyDescent="0.35">
      <c r="A35" s="47" t="s">
        <v>30</v>
      </c>
      <c r="B35" s="5"/>
      <c r="C35" s="5"/>
      <c r="D35" s="5"/>
      <c r="E35" s="5"/>
      <c r="F35" s="5"/>
      <c r="G35" s="34"/>
      <c r="H35" s="34"/>
      <c r="I35" s="34"/>
      <c r="J35" s="34"/>
      <c r="K35" s="34"/>
    </row>
    <row r="36" spans="1:11" hidden="1" x14ac:dyDescent="0.35">
      <c r="A36" s="47" t="s">
        <v>31</v>
      </c>
      <c r="B36" s="5"/>
      <c r="C36" s="5"/>
      <c r="D36" s="5"/>
      <c r="E36" s="5"/>
      <c r="F36" s="5"/>
      <c r="G36" s="34"/>
      <c r="H36" s="34"/>
      <c r="I36" s="34"/>
      <c r="J36" s="34"/>
      <c r="K36" s="34"/>
    </row>
    <row r="37" spans="1:11" hidden="1" x14ac:dyDescent="0.35">
      <c r="A37" s="47" t="s">
        <v>32</v>
      </c>
      <c r="B37" s="5"/>
      <c r="C37" s="5"/>
      <c r="D37" s="5"/>
      <c r="E37" s="5"/>
      <c r="F37" s="5"/>
      <c r="G37" s="34"/>
      <c r="H37" s="34"/>
      <c r="I37" s="34"/>
      <c r="J37" s="34"/>
      <c r="K37" s="34"/>
    </row>
    <row r="38" spans="1:11" hidden="1" x14ac:dyDescent="0.35">
      <c r="A38" s="47" t="s">
        <v>33</v>
      </c>
      <c r="B38" s="5"/>
      <c r="C38" s="5"/>
      <c r="D38" s="5"/>
      <c r="E38" s="5"/>
      <c r="F38" s="5"/>
      <c r="G38" s="34"/>
      <c r="H38" s="34"/>
      <c r="I38" s="34"/>
      <c r="J38" s="34"/>
      <c r="K38" s="34"/>
    </row>
    <row r="39" spans="1:11" hidden="1" x14ac:dyDescent="0.35">
      <c r="A39" s="47" t="s">
        <v>34</v>
      </c>
      <c r="B39" s="5"/>
      <c r="C39" s="5"/>
      <c r="D39" s="5"/>
      <c r="E39" s="5"/>
      <c r="F39" s="5"/>
      <c r="G39" s="34"/>
      <c r="H39" s="34"/>
      <c r="I39" s="34"/>
      <c r="J39" s="34"/>
      <c r="K39" s="34"/>
    </row>
    <row r="40" spans="1:11" hidden="1" x14ac:dyDescent="0.35">
      <c r="A40" s="63" t="s">
        <v>35</v>
      </c>
      <c r="B40" s="61"/>
      <c r="C40" s="61"/>
      <c r="D40" s="61"/>
      <c r="E40" s="61"/>
      <c r="F40" s="61"/>
      <c r="G40" s="34"/>
      <c r="H40" s="34"/>
      <c r="I40" s="34"/>
      <c r="J40" s="34"/>
      <c r="K40" s="34"/>
    </row>
    <row r="41" spans="1:11" hidden="1" x14ac:dyDescent="0.35">
      <c r="A41" s="61" t="s">
        <v>36</v>
      </c>
      <c r="B41" s="61"/>
      <c r="C41" s="61"/>
      <c r="D41" s="61"/>
      <c r="E41" s="61"/>
      <c r="F41" s="61"/>
      <c r="G41" s="34"/>
      <c r="H41" s="34"/>
      <c r="I41" s="34"/>
      <c r="J41" s="34"/>
      <c r="K41" s="34"/>
    </row>
    <row r="42" spans="1:11" hidden="1" x14ac:dyDescent="0.35">
      <c r="A42" s="48">
        <v>-20000</v>
      </c>
      <c r="B42" s="5"/>
      <c r="C42" s="5"/>
      <c r="D42" s="5"/>
      <c r="E42" s="5"/>
      <c r="F42" s="5"/>
      <c r="G42" s="34"/>
      <c r="H42" s="34"/>
      <c r="I42" s="34"/>
      <c r="J42" s="34"/>
      <c r="K42" s="34"/>
    </row>
    <row r="43" spans="1:11" ht="25.5" hidden="1" x14ac:dyDescent="0.35">
      <c r="A43" s="80" t="s">
        <v>37</v>
      </c>
      <c r="B43" s="61"/>
      <c r="C43" s="61"/>
      <c r="D43" s="61"/>
      <c r="E43" s="61"/>
      <c r="F43" s="61"/>
      <c r="G43" s="34"/>
      <c r="H43" s="34"/>
      <c r="I43" s="34"/>
      <c r="J43" s="34"/>
      <c r="K43" s="34"/>
    </row>
    <row r="44" spans="1:11" ht="25.5" hidden="1" x14ac:dyDescent="0.35">
      <c r="A44" s="80" t="s">
        <v>38</v>
      </c>
      <c r="B44" s="61"/>
      <c r="C44" s="61"/>
      <c r="D44" s="61"/>
      <c r="E44" s="61"/>
      <c r="F44" s="61"/>
      <c r="G44" s="34"/>
      <c r="H44" s="34"/>
      <c r="I44" s="34"/>
      <c r="J44" s="34"/>
      <c r="K44" s="34"/>
    </row>
    <row r="45" spans="1:11" ht="25.5" hidden="1" x14ac:dyDescent="0.35">
      <c r="A45" s="81" t="s">
        <v>39</v>
      </c>
      <c r="B45" s="5"/>
      <c r="C45" s="5"/>
      <c r="D45" s="5"/>
      <c r="E45" s="5"/>
      <c r="F45" s="5"/>
      <c r="G45" s="34"/>
      <c r="H45" s="34"/>
      <c r="I45" s="34"/>
      <c r="J45" s="34"/>
      <c r="K45" s="34"/>
    </row>
    <row r="46" spans="1:11" ht="25.5" hidden="1" x14ac:dyDescent="0.35">
      <c r="A46" s="81" t="s">
        <v>40</v>
      </c>
      <c r="B46" s="5"/>
      <c r="C46" s="5"/>
      <c r="D46" s="5"/>
      <c r="E46" s="5"/>
      <c r="F46" s="5"/>
      <c r="G46" s="34"/>
      <c r="H46" s="34"/>
      <c r="I46" s="34"/>
      <c r="J46" s="34"/>
      <c r="K46" s="34"/>
    </row>
    <row r="47" spans="1:11" ht="38.25" hidden="1" x14ac:dyDescent="0.4">
      <c r="A47" s="81" t="s">
        <v>41</v>
      </c>
      <c r="B47" s="71"/>
      <c r="C47" s="71"/>
      <c r="D47" s="79"/>
      <c r="E47" s="49"/>
      <c r="F47" s="49"/>
      <c r="G47" s="34"/>
      <c r="H47" s="34"/>
      <c r="I47" s="34"/>
      <c r="J47" s="34"/>
      <c r="K47" s="34"/>
    </row>
    <row r="48" spans="1:11" ht="13.15" hidden="1" x14ac:dyDescent="0.4">
      <c r="A48" s="76" t="s">
        <v>42</v>
      </c>
      <c r="B48" s="77"/>
      <c r="C48" s="77"/>
      <c r="D48" s="70"/>
      <c r="E48" s="50"/>
      <c r="F48" s="50" t="b">
        <v>1</v>
      </c>
      <c r="G48" s="34"/>
      <c r="H48" s="34"/>
      <c r="I48" s="34"/>
      <c r="J48" s="34"/>
      <c r="K48" s="34"/>
    </row>
    <row r="49" spans="1:11" ht="13.15" hidden="1" x14ac:dyDescent="0.4">
      <c r="A49" s="78" t="s">
        <v>43</v>
      </c>
      <c r="B49" s="76"/>
      <c r="C49" s="76"/>
      <c r="D49" s="76"/>
      <c r="E49" s="50"/>
      <c r="F49" s="50" t="b">
        <v>0</v>
      </c>
      <c r="G49" s="34"/>
      <c r="H49" s="34"/>
      <c r="I49" s="34"/>
      <c r="J49" s="34"/>
      <c r="K49" s="34"/>
    </row>
    <row r="50" spans="1:11" ht="13.15" hidden="1" x14ac:dyDescent="0.35">
      <c r="A50" s="82"/>
      <c r="B50" s="72">
        <f>COUNT(Travel!B12:B13)</f>
        <v>0</v>
      </c>
      <c r="C50" s="72"/>
      <c r="D50" s="72">
        <f>COUNTIF(Travel!D12:D13,"*")</f>
        <v>0</v>
      </c>
      <c r="E50" s="73"/>
      <c r="F50" s="73" t="b">
        <f>MIN(B50,D50)=MAX(B50,D50)</f>
        <v>1</v>
      </c>
      <c r="G50" s="34"/>
      <c r="H50" s="34"/>
      <c r="I50" s="34"/>
      <c r="J50" s="34"/>
      <c r="K50" s="34"/>
    </row>
    <row r="51" spans="1:11" ht="13.15" hidden="1" x14ac:dyDescent="0.35">
      <c r="A51" s="82" t="s">
        <v>44</v>
      </c>
      <c r="B51" s="72">
        <f>COUNT(Travel!B18:B80)</f>
        <v>62</v>
      </c>
      <c r="C51" s="72"/>
      <c r="D51" s="72">
        <f>COUNTIF(Travel!D18:D80,"*")</f>
        <v>62</v>
      </c>
      <c r="E51" s="73"/>
      <c r="F51" s="73" t="b">
        <f>MIN(B51,D51)=MAX(B51,D51)</f>
        <v>1</v>
      </c>
    </row>
    <row r="52" spans="1:11" ht="13.15" hidden="1" x14ac:dyDescent="0.4">
      <c r="A52" s="83"/>
      <c r="B52" s="72">
        <f>COUNT(Travel!B88:B90)</f>
        <v>2</v>
      </c>
      <c r="C52" s="72"/>
      <c r="D52" s="72">
        <f>COUNTIF(Travel!D88:D90,"*")</f>
        <v>2</v>
      </c>
      <c r="E52" s="73"/>
      <c r="F52" s="73" t="b">
        <f>MIN(B52,D52)=MAX(B52,D52)</f>
        <v>1</v>
      </c>
    </row>
    <row r="53" spans="1:11" ht="13.15" hidden="1" x14ac:dyDescent="0.4">
      <c r="A53" s="84" t="s">
        <v>45</v>
      </c>
      <c r="B53" s="74">
        <f>COUNT(Hospitality!B11:B14)</f>
        <v>0</v>
      </c>
      <c r="C53" s="74"/>
      <c r="D53" s="74">
        <f>COUNTIF(Hospitality!D11:D14,"*")</f>
        <v>0</v>
      </c>
      <c r="E53" s="75"/>
      <c r="F53" s="75" t="b">
        <f>MIN(B53,D53)=MAX(B53,D53)</f>
        <v>1</v>
      </c>
    </row>
    <row r="54" spans="1:11" ht="13.15" hidden="1" x14ac:dyDescent="0.4">
      <c r="A54" s="85" t="s">
        <v>46</v>
      </c>
      <c r="B54" s="73">
        <f>COUNT('All other expenses'!B11:B30)</f>
        <v>19</v>
      </c>
      <c r="C54" s="73"/>
      <c r="D54" s="73">
        <f>COUNTIF('All other expenses'!D11:D30,"*")</f>
        <v>14</v>
      </c>
      <c r="E54" s="73"/>
      <c r="F54" s="73" t="b">
        <f>MIN(B54,D54)=MAX(B54,D54)</f>
        <v>0</v>
      </c>
    </row>
    <row r="55" spans="1:11" ht="13.15" hidden="1" x14ac:dyDescent="0.4">
      <c r="A55" s="84" t="s">
        <v>47</v>
      </c>
      <c r="B55" s="74">
        <f>COUNTIF('Gifts and benefits'!B11:B13,"*")</f>
        <v>1</v>
      </c>
      <c r="C55" s="74">
        <f>COUNTIF('Gifts and benefits'!C11:C13,"*")</f>
        <v>1</v>
      </c>
      <c r="D55" s="74"/>
      <c r="E55" s="74">
        <f>COUNTA('Gifts and benefits'!E11:E13)</f>
        <v>1</v>
      </c>
      <c r="F55" s="75" t="b">
        <f>MIN(B55,C55,E55)=MAX(B55,C55,E55)</f>
        <v>1</v>
      </c>
    </row>
    <row r="56" spans="1:11" hidden="1" x14ac:dyDescent="0.35"/>
    <row r="57" spans="1:11" hidden="1" x14ac:dyDescent="0.35"/>
    <row r="58" spans="1:11" hidden="1" x14ac:dyDescent="0.35"/>
    <row r="59" spans="1:11" hidden="1" x14ac:dyDescent="0.35"/>
    <row r="60" spans="1:11" hidden="1" x14ac:dyDescent="0.35"/>
    <row r="61" spans="1:11" hidden="1" x14ac:dyDescent="0.35"/>
    <row r="62" spans="1:11" hidden="1" x14ac:dyDescent="0.35"/>
    <row r="63" spans="1:11" hidden="1" x14ac:dyDescent="0.35"/>
    <row r="64" spans="1:11" hidden="1" x14ac:dyDescent="0.35"/>
    <row r="65" hidden="1" x14ac:dyDescent="0.35"/>
    <row r="66" hidden="1" x14ac:dyDescent="0.35"/>
    <row r="67" hidden="1" x14ac:dyDescent="0.35"/>
  </sheetData>
  <sheetProtection algorithmName="SHA-512" hashValue="uK7ku5n0PSHIdO4SidawT24LKHmev07GYuoJuj0xhCnNgsFSFhtOomtgy5opgBthv3dnPQwsTEPvbyOfhWjWuA==" saltValue="s6IIQUAjwJAeH8/rYNfyLQ==" spinCount="100000" sheet="1" objects="1" scenarios="1" selectLockedCells="1" selectUnlockedCells="1"/>
  <mergeCells count="9">
    <mergeCell ref="A9:F9"/>
    <mergeCell ref="B7:F7"/>
    <mergeCell ref="B6:F6"/>
    <mergeCell ref="A1:F1"/>
    <mergeCell ref="B2:F2"/>
    <mergeCell ref="B3:F3"/>
    <mergeCell ref="B4:F4"/>
    <mergeCell ref="B5:F5"/>
    <mergeCell ref="B8:F8"/>
  </mergeCells>
  <conditionalFormatting sqref="B7:F7">
    <cfRule type="cellIs" dxfId="0" priority="2" operator="equal">
      <formula>$A$31</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$A$31:$A$32</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85"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39"/>
  <sheetViews>
    <sheetView zoomScale="115" zoomScaleNormal="115" workbookViewId="0">
      <selection activeCell="B4" sqref="B4:E4"/>
    </sheetView>
  </sheetViews>
  <sheetFormatPr defaultColWidth="0" defaultRowHeight="12.75" zeroHeight="1" x14ac:dyDescent="0.35"/>
  <cols>
    <col min="1" max="1" width="35.73046875" style="16" customWidth="1"/>
    <col min="2" max="2" width="14.265625" style="16" customWidth="1"/>
    <col min="3" max="3" width="71.3984375" style="16" customWidth="1"/>
    <col min="4" max="4" width="50" style="16" customWidth="1"/>
    <col min="5" max="5" width="21.3984375" style="16" customWidth="1"/>
    <col min="6" max="6" width="13.73046875" style="16" customWidth="1"/>
    <col min="7" max="9" width="9.1328125" style="16" hidden="1" customWidth="1"/>
    <col min="10" max="13" width="0" style="16" hidden="1" customWidth="1"/>
    <col min="14" max="16384" width="9.1328125" style="16" hidden="1"/>
  </cols>
  <sheetData>
    <row r="1" spans="1:6" ht="26.25" customHeight="1" x14ac:dyDescent="0.35">
      <c r="A1" s="141" t="s">
        <v>48</v>
      </c>
      <c r="B1" s="141"/>
      <c r="C1" s="141"/>
      <c r="D1" s="141"/>
      <c r="E1" s="141"/>
      <c r="F1" s="34"/>
    </row>
    <row r="2" spans="1:6" ht="21" customHeight="1" x14ac:dyDescent="0.35">
      <c r="A2" s="4" t="s">
        <v>2</v>
      </c>
      <c r="B2" s="150" t="str">
        <f>'Summary and sign-off'!B2:F2</f>
        <v>Ministry of Housing and Urban Development</v>
      </c>
      <c r="C2" s="150"/>
      <c r="D2" s="150"/>
      <c r="E2" s="150"/>
      <c r="F2" s="34"/>
    </row>
    <row r="3" spans="1:6" ht="21" customHeight="1" x14ac:dyDescent="0.35">
      <c r="A3" s="4" t="s">
        <v>49</v>
      </c>
      <c r="B3" s="150" t="str">
        <f>'Summary and sign-off'!B3:F3</f>
        <v>Andrew Crisp</v>
      </c>
      <c r="C3" s="150"/>
      <c r="D3" s="150"/>
      <c r="E3" s="150"/>
      <c r="F3" s="34"/>
    </row>
    <row r="4" spans="1:6" ht="21" customHeight="1" x14ac:dyDescent="0.35">
      <c r="A4" s="4" t="s">
        <v>50</v>
      </c>
      <c r="B4" s="150">
        <f>'Summary and sign-off'!B4:F4</f>
        <v>43647</v>
      </c>
      <c r="C4" s="150"/>
      <c r="D4" s="150"/>
      <c r="E4" s="150"/>
      <c r="F4" s="34"/>
    </row>
    <row r="5" spans="1:6" ht="21" customHeight="1" x14ac:dyDescent="0.35">
      <c r="A5" s="4" t="s">
        <v>51</v>
      </c>
      <c r="B5" s="150">
        <f>'Summary and sign-off'!B5:F5</f>
        <v>44012</v>
      </c>
      <c r="C5" s="150"/>
      <c r="D5" s="150"/>
      <c r="E5" s="150"/>
      <c r="F5" s="34"/>
    </row>
    <row r="6" spans="1:6" ht="21" customHeight="1" x14ac:dyDescent="0.35">
      <c r="A6" s="4" t="s">
        <v>52</v>
      </c>
      <c r="B6" s="139" t="s">
        <v>19</v>
      </c>
      <c r="C6" s="139"/>
      <c r="D6" s="139"/>
      <c r="E6" s="139"/>
      <c r="F6" s="34"/>
    </row>
    <row r="7" spans="1:6" ht="21" customHeight="1" x14ac:dyDescent="0.35">
      <c r="A7" s="4" t="s">
        <v>3</v>
      </c>
      <c r="B7" s="142" t="s">
        <v>22</v>
      </c>
      <c r="C7" s="142"/>
      <c r="D7" s="142"/>
      <c r="E7" s="142"/>
      <c r="F7" s="34"/>
    </row>
    <row r="8" spans="1:6" ht="36" customHeight="1" x14ac:dyDescent="0.4">
      <c r="A8" s="153" t="s">
        <v>53</v>
      </c>
      <c r="B8" s="154"/>
      <c r="C8" s="154"/>
      <c r="D8" s="154"/>
      <c r="E8" s="154"/>
      <c r="F8" s="22"/>
    </row>
    <row r="9" spans="1:6" ht="36" customHeight="1" x14ac:dyDescent="0.4">
      <c r="A9" s="155" t="s">
        <v>54</v>
      </c>
      <c r="B9" s="156"/>
      <c r="C9" s="156"/>
      <c r="D9" s="156"/>
      <c r="E9" s="156"/>
      <c r="F9" s="22"/>
    </row>
    <row r="10" spans="1:6" ht="24.75" customHeight="1" x14ac:dyDescent="0.4">
      <c r="A10" s="152" t="s">
        <v>55</v>
      </c>
      <c r="B10" s="158"/>
      <c r="C10" s="152"/>
      <c r="D10" s="152"/>
      <c r="E10" s="152"/>
      <c r="F10" s="35"/>
    </row>
    <row r="11" spans="1:6" ht="27" customHeight="1" x14ac:dyDescent="0.35">
      <c r="A11" s="29" t="s">
        <v>167</v>
      </c>
      <c r="B11" s="29" t="s">
        <v>6</v>
      </c>
      <c r="C11" s="29" t="s">
        <v>168</v>
      </c>
      <c r="D11" s="29" t="s">
        <v>57</v>
      </c>
      <c r="E11" s="29" t="s">
        <v>58</v>
      </c>
      <c r="F11" s="36"/>
    </row>
    <row r="12" spans="1:6" s="51" customFormat="1" ht="13.15" x14ac:dyDescent="0.35">
      <c r="A12" s="131" t="s">
        <v>115</v>
      </c>
      <c r="B12" s="127"/>
      <c r="C12" s="125"/>
      <c r="D12" s="125"/>
      <c r="E12" s="126"/>
      <c r="F12" s="1"/>
    </row>
    <row r="13" spans="1:6" s="51" customFormat="1" x14ac:dyDescent="0.35">
      <c r="A13" s="124"/>
      <c r="B13" s="127"/>
      <c r="C13" s="125"/>
      <c r="D13" s="125"/>
      <c r="E13" s="126"/>
      <c r="F13" s="1"/>
    </row>
    <row r="14" spans="1:6" ht="10.5" customHeight="1" x14ac:dyDescent="0.35">
      <c r="A14" s="68" t="s">
        <v>59</v>
      </c>
      <c r="B14" s="69">
        <f>SUM(B12:B13)</f>
        <v>0</v>
      </c>
      <c r="C14" s="116"/>
      <c r="D14" s="151"/>
      <c r="E14" s="151"/>
      <c r="F14" s="26"/>
    </row>
    <row r="15" spans="1:6" ht="11.25" customHeight="1" x14ac:dyDescent="0.4">
      <c r="A15" s="26"/>
      <c r="B15" s="22"/>
      <c r="C15" s="26"/>
      <c r="D15" s="26"/>
      <c r="E15" s="26"/>
      <c r="F15" s="35"/>
    </row>
    <row r="16" spans="1:6" ht="27" customHeight="1" x14ac:dyDescent="0.35">
      <c r="A16" s="152" t="s">
        <v>60</v>
      </c>
      <c r="B16" s="152"/>
      <c r="C16" s="152"/>
      <c r="D16" s="152"/>
      <c r="E16" s="152"/>
      <c r="F16" s="36"/>
    </row>
    <row r="17" spans="1:6" s="51" customFormat="1" ht="25.9" hidden="1" x14ac:dyDescent="0.35">
      <c r="A17" s="29" t="s">
        <v>56</v>
      </c>
      <c r="B17" s="29" t="s">
        <v>6</v>
      </c>
      <c r="C17" s="29" t="s">
        <v>61</v>
      </c>
      <c r="D17" s="29" t="s">
        <v>57</v>
      </c>
      <c r="E17" s="29" t="s">
        <v>58</v>
      </c>
      <c r="F17" s="1"/>
    </row>
    <row r="18" spans="1:6" s="51" customFormat="1" x14ac:dyDescent="0.35">
      <c r="A18" s="117">
        <v>43650</v>
      </c>
      <c r="B18" s="118">
        <v>532.79999999999995</v>
      </c>
      <c r="C18" s="144" t="s">
        <v>185</v>
      </c>
      <c r="D18" s="107" t="s">
        <v>90</v>
      </c>
      <c r="E18" s="108" t="s">
        <v>91</v>
      </c>
      <c r="F18" s="1"/>
    </row>
    <row r="19" spans="1:6" s="51" customFormat="1" x14ac:dyDescent="0.35">
      <c r="A19" s="117">
        <v>43650</v>
      </c>
      <c r="B19" s="118">
        <v>55.4</v>
      </c>
      <c r="C19" s="146"/>
      <c r="D19" s="107" t="s">
        <v>92</v>
      </c>
      <c r="E19" s="108" t="s">
        <v>91</v>
      </c>
      <c r="F19" s="1"/>
    </row>
    <row r="20" spans="1:6" s="51" customFormat="1" x14ac:dyDescent="0.35">
      <c r="A20" s="117">
        <v>43658</v>
      </c>
      <c r="B20" s="118">
        <v>462.8</v>
      </c>
      <c r="C20" s="144" t="s">
        <v>181</v>
      </c>
      <c r="D20" s="107" t="s">
        <v>93</v>
      </c>
      <c r="E20" s="108" t="s">
        <v>94</v>
      </c>
      <c r="F20" s="1"/>
    </row>
    <row r="21" spans="1:6" s="51" customFormat="1" x14ac:dyDescent="0.35">
      <c r="A21" s="117">
        <v>43658</v>
      </c>
      <c r="B21" s="118">
        <v>34</v>
      </c>
      <c r="C21" s="145"/>
      <c r="D21" s="107" t="s">
        <v>105</v>
      </c>
      <c r="E21" s="108" t="s">
        <v>95</v>
      </c>
      <c r="F21" s="1"/>
    </row>
    <row r="22" spans="1:6" s="51" customFormat="1" ht="25.5" x14ac:dyDescent="0.35">
      <c r="A22" s="117">
        <v>43658</v>
      </c>
      <c r="B22" s="118">
        <v>80</v>
      </c>
      <c r="C22" s="145"/>
      <c r="D22" s="107" t="s">
        <v>96</v>
      </c>
      <c r="E22" s="108" t="s">
        <v>94</v>
      </c>
      <c r="F22" s="1"/>
    </row>
    <row r="23" spans="1:6" s="51" customFormat="1" ht="25.5" x14ac:dyDescent="0.35">
      <c r="A23" s="117">
        <v>43658</v>
      </c>
      <c r="B23" s="118">
        <v>80</v>
      </c>
      <c r="C23" s="146"/>
      <c r="D23" s="107" t="s">
        <v>163</v>
      </c>
      <c r="E23" s="108" t="s">
        <v>94</v>
      </c>
      <c r="F23" s="1"/>
    </row>
    <row r="24" spans="1:6" s="51" customFormat="1" x14ac:dyDescent="0.35">
      <c r="A24" s="117">
        <v>43672</v>
      </c>
      <c r="B24" s="118">
        <v>586.79999999999995</v>
      </c>
      <c r="C24" s="144" t="s">
        <v>173</v>
      </c>
      <c r="D24" s="107" t="s">
        <v>93</v>
      </c>
      <c r="E24" s="108" t="s">
        <v>94</v>
      </c>
      <c r="F24" s="1"/>
    </row>
    <row r="25" spans="1:6" s="51" customFormat="1" x14ac:dyDescent="0.35">
      <c r="A25" s="117">
        <v>43672</v>
      </c>
      <c r="B25" s="118">
        <v>49.3</v>
      </c>
      <c r="C25" s="145"/>
      <c r="D25" s="107" t="s">
        <v>97</v>
      </c>
      <c r="E25" s="108" t="s">
        <v>95</v>
      </c>
      <c r="F25" s="1"/>
    </row>
    <row r="26" spans="1:6" s="51" customFormat="1" x14ac:dyDescent="0.35">
      <c r="A26" s="117">
        <v>43672</v>
      </c>
      <c r="B26" s="118">
        <v>115</v>
      </c>
      <c r="C26" s="145"/>
      <c r="D26" s="107" t="s">
        <v>152</v>
      </c>
      <c r="E26" s="108" t="s">
        <v>94</v>
      </c>
      <c r="F26" s="1"/>
    </row>
    <row r="27" spans="1:6" s="51" customFormat="1" ht="17.25" customHeight="1" x14ac:dyDescent="0.35">
      <c r="A27" s="117">
        <v>43672</v>
      </c>
      <c r="B27" s="118">
        <v>115</v>
      </c>
      <c r="C27" s="145"/>
      <c r="D27" s="107" t="s">
        <v>98</v>
      </c>
      <c r="E27" s="108" t="s">
        <v>94</v>
      </c>
      <c r="F27" s="1"/>
    </row>
    <row r="28" spans="1:6" s="51" customFormat="1" x14ac:dyDescent="0.35">
      <c r="A28" s="117">
        <v>43672</v>
      </c>
      <c r="B28" s="118">
        <v>49.5</v>
      </c>
      <c r="C28" s="146"/>
      <c r="D28" s="107" t="s">
        <v>99</v>
      </c>
      <c r="E28" s="108" t="s">
        <v>95</v>
      </c>
      <c r="F28" s="1"/>
    </row>
    <row r="29" spans="1:6" s="51" customFormat="1" x14ac:dyDescent="0.35">
      <c r="A29" s="117" t="s">
        <v>100</v>
      </c>
      <c r="B29" s="118">
        <v>492.8</v>
      </c>
      <c r="C29" s="144" t="s">
        <v>195</v>
      </c>
      <c r="D29" s="107" t="s">
        <v>93</v>
      </c>
      <c r="E29" s="108" t="s">
        <v>94</v>
      </c>
      <c r="F29" s="1"/>
    </row>
    <row r="30" spans="1:6" s="51" customFormat="1" x14ac:dyDescent="0.35">
      <c r="A30" s="117" t="s">
        <v>100</v>
      </c>
      <c r="B30" s="118">
        <v>68</v>
      </c>
      <c r="C30" s="145"/>
      <c r="D30" s="107" t="s">
        <v>101</v>
      </c>
      <c r="E30" s="108" t="s">
        <v>95</v>
      </c>
      <c r="F30" s="1"/>
    </row>
    <row r="31" spans="1:6" s="51" customFormat="1" ht="25.5" x14ac:dyDescent="0.35">
      <c r="A31" s="117">
        <v>43678</v>
      </c>
      <c r="B31" s="118">
        <v>21.38</v>
      </c>
      <c r="C31" s="145"/>
      <c r="D31" s="107" t="s">
        <v>102</v>
      </c>
      <c r="E31" s="108" t="s">
        <v>94</v>
      </c>
      <c r="F31" s="1"/>
    </row>
    <row r="32" spans="1:6" s="51" customFormat="1" x14ac:dyDescent="0.35">
      <c r="A32" s="117" t="s">
        <v>100</v>
      </c>
      <c r="B32" s="118">
        <v>180</v>
      </c>
      <c r="C32" s="146"/>
      <c r="D32" s="107" t="s">
        <v>103</v>
      </c>
      <c r="E32" s="108" t="s">
        <v>104</v>
      </c>
      <c r="F32" s="1"/>
    </row>
    <row r="33" spans="1:6" s="51" customFormat="1" x14ac:dyDescent="0.35">
      <c r="A33" s="117">
        <v>43705</v>
      </c>
      <c r="B33" s="118">
        <v>605.79999999999995</v>
      </c>
      <c r="C33" s="144" t="s">
        <v>153</v>
      </c>
      <c r="D33" s="107" t="s">
        <v>90</v>
      </c>
      <c r="E33" s="108" t="s">
        <v>91</v>
      </c>
      <c r="F33" s="1"/>
    </row>
    <row r="34" spans="1:6" s="51" customFormat="1" x14ac:dyDescent="0.35">
      <c r="A34" s="117">
        <v>43705</v>
      </c>
      <c r="B34" s="118">
        <v>34</v>
      </c>
      <c r="C34" s="145"/>
      <c r="D34" s="107" t="s">
        <v>166</v>
      </c>
      <c r="E34" s="108" t="s">
        <v>95</v>
      </c>
      <c r="F34" s="1"/>
    </row>
    <row r="35" spans="1:6" s="51" customFormat="1" ht="25.5" x14ac:dyDescent="0.35">
      <c r="A35" s="117">
        <v>43705</v>
      </c>
      <c r="B35" s="118">
        <v>32.74</v>
      </c>
      <c r="C35" s="146"/>
      <c r="D35" s="107" t="s">
        <v>154</v>
      </c>
      <c r="E35" s="108" t="s">
        <v>91</v>
      </c>
      <c r="F35" s="1"/>
    </row>
    <row r="36" spans="1:6" s="51" customFormat="1" x14ac:dyDescent="0.35">
      <c r="A36" s="117">
        <v>43714</v>
      </c>
      <c r="B36" s="118">
        <v>403.8</v>
      </c>
      <c r="C36" s="144" t="s">
        <v>174</v>
      </c>
      <c r="D36" s="107" t="s">
        <v>93</v>
      </c>
      <c r="E36" s="108" t="s">
        <v>94</v>
      </c>
      <c r="F36" s="1"/>
    </row>
    <row r="37" spans="1:6" s="51" customFormat="1" x14ac:dyDescent="0.35">
      <c r="A37" s="117">
        <v>43714</v>
      </c>
      <c r="B37" s="118">
        <v>80</v>
      </c>
      <c r="C37" s="145"/>
      <c r="D37" s="107" t="s">
        <v>129</v>
      </c>
      <c r="E37" s="108" t="s">
        <v>94</v>
      </c>
      <c r="F37" s="1"/>
    </row>
    <row r="38" spans="1:6" s="51" customFormat="1" x14ac:dyDescent="0.35">
      <c r="A38" s="117">
        <v>43714</v>
      </c>
      <c r="B38" s="118">
        <v>80</v>
      </c>
      <c r="C38" s="146"/>
      <c r="D38" s="107" t="s">
        <v>156</v>
      </c>
      <c r="E38" s="108" t="s">
        <v>94</v>
      </c>
      <c r="F38" s="1"/>
    </row>
    <row r="39" spans="1:6" s="51" customFormat="1" x14ac:dyDescent="0.35">
      <c r="A39" s="117">
        <v>43735</v>
      </c>
      <c r="B39" s="118">
        <v>569.79999999999995</v>
      </c>
      <c r="C39" s="144" t="s">
        <v>174</v>
      </c>
      <c r="D39" s="107" t="s">
        <v>93</v>
      </c>
      <c r="E39" s="108" t="s">
        <v>94</v>
      </c>
      <c r="F39" s="1"/>
    </row>
    <row r="40" spans="1:6" s="51" customFormat="1" x14ac:dyDescent="0.35">
      <c r="A40" s="117">
        <v>43735</v>
      </c>
      <c r="B40" s="118">
        <v>80</v>
      </c>
      <c r="C40" s="145"/>
      <c r="D40" s="107" t="s">
        <v>129</v>
      </c>
      <c r="E40" s="108" t="s">
        <v>94</v>
      </c>
      <c r="F40" s="1"/>
    </row>
    <row r="41" spans="1:6" s="51" customFormat="1" x14ac:dyDescent="0.35">
      <c r="A41" s="117">
        <v>43735</v>
      </c>
      <c r="B41" s="118">
        <v>80</v>
      </c>
      <c r="C41" s="146"/>
      <c r="D41" s="107" t="s">
        <v>156</v>
      </c>
      <c r="E41" s="108" t="s">
        <v>94</v>
      </c>
      <c r="F41" s="1"/>
    </row>
    <row r="42" spans="1:6" s="51" customFormat="1" ht="12.75" customHeight="1" x14ac:dyDescent="0.35">
      <c r="A42" s="117" t="s">
        <v>106</v>
      </c>
      <c r="B42" s="118">
        <v>901.8</v>
      </c>
      <c r="C42" s="144" t="s">
        <v>189</v>
      </c>
      <c r="D42" s="107" t="s">
        <v>155</v>
      </c>
      <c r="E42" s="108" t="s">
        <v>107</v>
      </c>
      <c r="F42" s="1"/>
    </row>
    <row r="43" spans="1:6" s="51" customFormat="1" x14ac:dyDescent="0.35">
      <c r="A43" s="117">
        <v>43740</v>
      </c>
      <c r="B43" s="118">
        <v>51.3</v>
      </c>
      <c r="C43" s="145"/>
      <c r="D43" s="107" t="s">
        <v>97</v>
      </c>
      <c r="E43" s="108" t="s">
        <v>110</v>
      </c>
      <c r="F43" s="1"/>
    </row>
    <row r="44" spans="1:6" s="51" customFormat="1" x14ac:dyDescent="0.35">
      <c r="A44" s="117" t="s">
        <v>106</v>
      </c>
      <c r="B44" s="118">
        <v>151.69999999999999</v>
      </c>
      <c r="C44" s="145"/>
      <c r="D44" s="107" t="s">
        <v>103</v>
      </c>
      <c r="E44" s="108" t="s">
        <v>107</v>
      </c>
      <c r="F44" s="1"/>
    </row>
    <row r="45" spans="1:6" s="51" customFormat="1" x14ac:dyDescent="0.35">
      <c r="A45" s="117">
        <v>43741</v>
      </c>
      <c r="B45" s="118">
        <v>52.3</v>
      </c>
      <c r="C45" s="146"/>
      <c r="D45" s="107" t="s">
        <v>99</v>
      </c>
      <c r="E45" s="108" t="s">
        <v>95</v>
      </c>
      <c r="F45" s="1"/>
    </row>
    <row r="46" spans="1:6" s="51" customFormat="1" x14ac:dyDescent="0.35">
      <c r="A46" s="117" t="s">
        <v>108</v>
      </c>
      <c r="B46" s="118">
        <v>423.8</v>
      </c>
      <c r="C46" s="144" t="s">
        <v>127</v>
      </c>
      <c r="D46" s="107" t="s">
        <v>130</v>
      </c>
      <c r="E46" s="108" t="s">
        <v>109</v>
      </c>
      <c r="F46" s="1"/>
    </row>
    <row r="47" spans="1:6" s="51" customFormat="1" x14ac:dyDescent="0.35">
      <c r="A47" s="117" t="s">
        <v>108</v>
      </c>
      <c r="B47" s="118">
        <v>55</v>
      </c>
      <c r="C47" s="145"/>
      <c r="D47" s="107" t="s">
        <v>164</v>
      </c>
      <c r="E47" s="108" t="s">
        <v>95</v>
      </c>
      <c r="F47" s="1"/>
    </row>
    <row r="48" spans="1:6" s="51" customFormat="1" x14ac:dyDescent="0.35">
      <c r="A48" s="117" t="s">
        <v>108</v>
      </c>
      <c r="B48" s="118">
        <v>211.65</v>
      </c>
      <c r="C48" s="146"/>
      <c r="D48" s="107" t="s">
        <v>103</v>
      </c>
      <c r="E48" s="108" t="s">
        <v>109</v>
      </c>
      <c r="F48" s="1"/>
    </row>
    <row r="49" spans="1:6" s="51" customFormat="1" ht="15" customHeight="1" x14ac:dyDescent="0.35">
      <c r="A49" s="117">
        <v>43749</v>
      </c>
      <c r="B49" s="118">
        <v>618.79999999999995</v>
      </c>
      <c r="C49" s="144" t="s">
        <v>175</v>
      </c>
      <c r="D49" s="107" t="s">
        <v>93</v>
      </c>
      <c r="E49" s="108" t="s">
        <v>94</v>
      </c>
      <c r="F49" s="1"/>
    </row>
    <row r="50" spans="1:6" s="51" customFormat="1" x14ac:dyDescent="0.35">
      <c r="A50" s="117">
        <v>43749</v>
      </c>
      <c r="B50" s="118">
        <v>36</v>
      </c>
      <c r="C50" s="145"/>
      <c r="D50" s="107" t="s">
        <v>105</v>
      </c>
      <c r="E50" s="108" t="s">
        <v>95</v>
      </c>
      <c r="F50" s="1"/>
    </row>
    <row r="51" spans="1:6" s="51" customFormat="1" x14ac:dyDescent="0.35">
      <c r="A51" s="117">
        <v>43749</v>
      </c>
      <c r="B51" s="118">
        <v>80</v>
      </c>
      <c r="C51" s="146"/>
      <c r="D51" s="108" t="s">
        <v>144</v>
      </c>
      <c r="E51" s="108" t="s">
        <v>94</v>
      </c>
      <c r="F51" s="1"/>
    </row>
    <row r="52" spans="1:6" s="51" customFormat="1" ht="25.5" x14ac:dyDescent="0.35">
      <c r="A52" s="117">
        <v>43755</v>
      </c>
      <c r="B52" s="118">
        <v>209.1</v>
      </c>
      <c r="C52" s="107" t="s">
        <v>157</v>
      </c>
      <c r="D52" s="128" t="s">
        <v>158</v>
      </c>
      <c r="E52" s="108" t="s">
        <v>111</v>
      </c>
      <c r="F52" s="1"/>
    </row>
    <row r="53" spans="1:6" s="51" customFormat="1" x14ac:dyDescent="0.35">
      <c r="A53" s="117">
        <v>43770</v>
      </c>
      <c r="B53" s="118">
        <v>453.8</v>
      </c>
      <c r="C53" s="144" t="s">
        <v>128</v>
      </c>
      <c r="D53" s="107" t="s">
        <v>112</v>
      </c>
      <c r="E53" s="108" t="s">
        <v>113</v>
      </c>
      <c r="F53" s="1"/>
    </row>
    <row r="54" spans="1:6" s="51" customFormat="1" x14ac:dyDescent="0.35">
      <c r="A54" s="117">
        <v>43770</v>
      </c>
      <c r="B54" s="118">
        <v>36</v>
      </c>
      <c r="C54" s="146"/>
      <c r="D54" s="107" t="s">
        <v>105</v>
      </c>
      <c r="E54" s="107" t="s">
        <v>95</v>
      </c>
      <c r="F54" s="1"/>
    </row>
    <row r="55" spans="1:6" s="51" customFormat="1" x14ac:dyDescent="0.35">
      <c r="A55" s="117" t="s">
        <v>114</v>
      </c>
      <c r="B55" s="118">
        <v>648.79999999999995</v>
      </c>
      <c r="C55" s="144" t="s">
        <v>176</v>
      </c>
      <c r="D55" s="107" t="s">
        <v>93</v>
      </c>
      <c r="E55" s="108" t="s">
        <v>94</v>
      </c>
      <c r="F55" s="1"/>
    </row>
    <row r="56" spans="1:6" s="51" customFormat="1" x14ac:dyDescent="0.35">
      <c r="A56" s="117" t="s">
        <v>114</v>
      </c>
      <c r="B56" s="118">
        <v>72</v>
      </c>
      <c r="C56" s="145" t="s">
        <v>194</v>
      </c>
      <c r="D56" s="107" t="s">
        <v>101</v>
      </c>
      <c r="E56" s="108" t="s">
        <v>95</v>
      </c>
      <c r="F56" s="1"/>
    </row>
    <row r="57" spans="1:6" s="51" customFormat="1" ht="27" customHeight="1" x14ac:dyDescent="0.35">
      <c r="A57" s="117">
        <v>43783</v>
      </c>
      <c r="B57" s="118">
        <v>80</v>
      </c>
      <c r="C57" s="145" t="s">
        <v>176</v>
      </c>
      <c r="D57" s="107" t="s">
        <v>129</v>
      </c>
      <c r="E57" s="108" t="s">
        <v>94</v>
      </c>
      <c r="F57" s="1"/>
    </row>
    <row r="58" spans="1:6" s="51" customFormat="1" x14ac:dyDescent="0.35">
      <c r="A58" s="117">
        <v>43783</v>
      </c>
      <c r="B58" s="118">
        <v>239.7</v>
      </c>
      <c r="C58" s="146"/>
      <c r="D58" s="107" t="s">
        <v>103</v>
      </c>
      <c r="E58" s="108" t="s">
        <v>94</v>
      </c>
      <c r="F58" s="1"/>
    </row>
    <row r="59" spans="1:6" s="51" customFormat="1" x14ac:dyDescent="0.35">
      <c r="A59" s="109" t="s">
        <v>136</v>
      </c>
      <c r="B59" s="118">
        <v>582.79999999999995</v>
      </c>
      <c r="C59" s="144" t="s">
        <v>159</v>
      </c>
      <c r="D59" s="107" t="s">
        <v>93</v>
      </c>
      <c r="E59" s="108" t="s">
        <v>94</v>
      </c>
      <c r="F59" s="1"/>
    </row>
    <row r="60" spans="1:6" s="51" customFormat="1" x14ac:dyDescent="0.35">
      <c r="A60" s="109" t="s">
        <v>136</v>
      </c>
      <c r="B60" s="118">
        <v>72</v>
      </c>
      <c r="C60" s="145"/>
      <c r="D60" s="107" t="s">
        <v>101</v>
      </c>
      <c r="E60" s="108" t="s">
        <v>95</v>
      </c>
      <c r="F60" s="1"/>
    </row>
    <row r="61" spans="1:6" s="51" customFormat="1" x14ac:dyDescent="0.35">
      <c r="A61" s="119">
        <v>43801</v>
      </c>
      <c r="B61" s="118">
        <v>80</v>
      </c>
      <c r="C61" s="145"/>
      <c r="D61" s="107" t="s">
        <v>160</v>
      </c>
      <c r="E61" s="108" t="s">
        <v>94</v>
      </c>
      <c r="F61" s="1"/>
    </row>
    <row r="62" spans="1:6" s="51" customFormat="1" x14ac:dyDescent="0.35">
      <c r="A62" s="119" t="s">
        <v>136</v>
      </c>
      <c r="B62" s="118">
        <v>239.7</v>
      </c>
      <c r="C62" s="145"/>
      <c r="D62" s="107" t="s">
        <v>103</v>
      </c>
      <c r="E62" s="108" t="s">
        <v>94</v>
      </c>
      <c r="F62" s="1"/>
    </row>
    <row r="63" spans="1:6" s="51" customFormat="1" x14ac:dyDescent="0.35">
      <c r="A63" s="119">
        <v>43802</v>
      </c>
      <c r="B63" s="118">
        <v>87.1</v>
      </c>
      <c r="C63" s="146"/>
      <c r="D63" s="107" t="s">
        <v>137</v>
      </c>
      <c r="E63" s="108" t="s">
        <v>94</v>
      </c>
      <c r="F63" s="1"/>
    </row>
    <row r="64" spans="1:6" s="51" customFormat="1" x14ac:dyDescent="0.35">
      <c r="A64" s="119">
        <v>43811</v>
      </c>
      <c r="B64" s="118">
        <v>627.79999999999995</v>
      </c>
      <c r="C64" s="144" t="s">
        <v>138</v>
      </c>
      <c r="D64" s="107" t="s">
        <v>140</v>
      </c>
      <c r="E64" s="108" t="s">
        <v>139</v>
      </c>
      <c r="F64" s="1"/>
    </row>
    <row r="65" spans="1:6" s="51" customFormat="1" x14ac:dyDescent="0.35">
      <c r="A65" s="119">
        <v>43811</v>
      </c>
      <c r="B65" s="118">
        <v>36</v>
      </c>
      <c r="C65" s="146"/>
      <c r="D65" s="107" t="s">
        <v>105</v>
      </c>
      <c r="E65" s="108" t="s">
        <v>95</v>
      </c>
      <c r="F65" s="1"/>
    </row>
    <row r="66" spans="1:6" s="51" customFormat="1" x14ac:dyDescent="0.35">
      <c r="A66" s="117">
        <v>43812</v>
      </c>
      <c r="B66" s="118">
        <v>363.8</v>
      </c>
      <c r="C66" s="147" t="s">
        <v>143</v>
      </c>
      <c r="D66" s="107" t="s">
        <v>93</v>
      </c>
      <c r="E66" s="108" t="s">
        <v>94</v>
      </c>
      <c r="F66" s="1"/>
    </row>
    <row r="67" spans="1:6" s="51" customFormat="1" x14ac:dyDescent="0.35">
      <c r="A67" s="117">
        <v>43812</v>
      </c>
      <c r="B67" s="118">
        <v>36</v>
      </c>
      <c r="C67" s="148"/>
      <c r="D67" s="107" t="s">
        <v>105</v>
      </c>
      <c r="E67" s="108" t="s">
        <v>95</v>
      </c>
      <c r="F67" s="1"/>
    </row>
    <row r="68" spans="1:6" s="51" customFormat="1" x14ac:dyDescent="0.35">
      <c r="A68" s="117">
        <v>43812</v>
      </c>
      <c r="B68" s="118">
        <v>92.5</v>
      </c>
      <c r="C68" s="149"/>
      <c r="D68" s="107" t="s">
        <v>129</v>
      </c>
      <c r="E68" s="108" t="s">
        <v>94</v>
      </c>
      <c r="F68" s="1"/>
    </row>
    <row r="69" spans="1:6" s="51" customFormat="1" x14ac:dyDescent="0.35">
      <c r="A69" s="117">
        <v>43819</v>
      </c>
      <c r="B69" s="118">
        <v>433.8</v>
      </c>
      <c r="C69" s="144" t="s">
        <v>186</v>
      </c>
      <c r="D69" s="107" t="s">
        <v>93</v>
      </c>
      <c r="E69" s="108" t="s">
        <v>94</v>
      </c>
      <c r="F69" s="1"/>
    </row>
    <row r="70" spans="1:6" s="51" customFormat="1" x14ac:dyDescent="0.35">
      <c r="A70" s="117">
        <v>43819</v>
      </c>
      <c r="B70" s="127">
        <v>48.2</v>
      </c>
      <c r="C70" s="146"/>
      <c r="D70" s="107" t="s">
        <v>99</v>
      </c>
      <c r="E70" s="108" t="s">
        <v>95</v>
      </c>
      <c r="F70" s="1"/>
    </row>
    <row r="71" spans="1:6" s="51" customFormat="1" ht="28.5" customHeight="1" x14ac:dyDescent="0.35">
      <c r="A71" s="117">
        <v>43874</v>
      </c>
      <c r="B71" s="127">
        <v>463.8</v>
      </c>
      <c r="C71" s="144" t="s">
        <v>183</v>
      </c>
      <c r="D71" s="107" t="s">
        <v>93</v>
      </c>
      <c r="E71" s="108" t="s">
        <v>94</v>
      </c>
      <c r="F71" s="1"/>
    </row>
    <row r="72" spans="1:6" s="51" customFormat="1" x14ac:dyDescent="0.35">
      <c r="A72" s="117">
        <v>43874</v>
      </c>
      <c r="B72" s="127">
        <v>51.9</v>
      </c>
      <c r="C72" s="145"/>
      <c r="D72" s="107" t="s">
        <v>97</v>
      </c>
      <c r="E72" s="108" t="s">
        <v>95</v>
      </c>
      <c r="F72" s="1"/>
    </row>
    <row r="73" spans="1:6" s="51" customFormat="1" ht="25.5" x14ac:dyDescent="0.35">
      <c r="A73" s="117">
        <v>43874</v>
      </c>
      <c r="B73" s="127">
        <v>87</v>
      </c>
      <c r="C73" s="145"/>
      <c r="D73" s="108" t="s">
        <v>145</v>
      </c>
      <c r="E73" s="108" t="s">
        <v>94</v>
      </c>
      <c r="F73" s="1"/>
    </row>
    <row r="74" spans="1:6" s="51" customFormat="1" ht="25.5" customHeight="1" x14ac:dyDescent="0.35">
      <c r="A74" s="117">
        <v>43874</v>
      </c>
      <c r="B74" s="127">
        <v>51.3</v>
      </c>
      <c r="C74" s="146"/>
      <c r="D74" s="107" t="s">
        <v>99</v>
      </c>
      <c r="E74" s="108" t="s">
        <v>95</v>
      </c>
      <c r="F74" s="1"/>
    </row>
    <row r="75" spans="1:6" s="51" customFormat="1" x14ac:dyDescent="0.35">
      <c r="A75" s="117">
        <v>43882</v>
      </c>
      <c r="B75" s="127">
        <v>462.8</v>
      </c>
      <c r="C75" s="144" t="s">
        <v>180</v>
      </c>
      <c r="D75" s="107" t="s">
        <v>93</v>
      </c>
      <c r="E75" s="108" t="s">
        <v>94</v>
      </c>
      <c r="F75" s="1"/>
    </row>
    <row r="76" spans="1:6" s="51" customFormat="1" x14ac:dyDescent="0.35">
      <c r="A76" s="117">
        <v>43882</v>
      </c>
      <c r="B76" s="127">
        <v>50.5</v>
      </c>
      <c r="C76" s="145"/>
      <c r="D76" s="107" t="s">
        <v>97</v>
      </c>
      <c r="E76" s="108" t="s">
        <v>95</v>
      </c>
      <c r="F76" s="1"/>
    </row>
    <row r="77" spans="1:6" s="51" customFormat="1" x14ac:dyDescent="0.35">
      <c r="A77" s="117">
        <v>43882</v>
      </c>
      <c r="B77" s="127">
        <v>80</v>
      </c>
      <c r="C77" s="145"/>
      <c r="D77" s="107" t="s">
        <v>161</v>
      </c>
      <c r="E77" s="108" t="s">
        <v>94</v>
      </c>
      <c r="F77" s="1"/>
    </row>
    <row r="78" spans="1:6" s="51" customFormat="1" x14ac:dyDescent="0.35">
      <c r="A78" s="117">
        <v>43882</v>
      </c>
      <c r="B78" s="127">
        <v>80</v>
      </c>
      <c r="C78" s="145"/>
      <c r="D78" s="107" t="s">
        <v>162</v>
      </c>
      <c r="E78" s="108" t="s">
        <v>94</v>
      </c>
      <c r="F78" s="1"/>
    </row>
    <row r="79" spans="1:6" s="51" customFormat="1" x14ac:dyDescent="0.35">
      <c r="A79" s="117">
        <v>43882</v>
      </c>
      <c r="B79" s="127">
        <v>56.4</v>
      </c>
      <c r="C79" s="146"/>
      <c r="D79" s="107" t="s">
        <v>99</v>
      </c>
      <c r="E79" s="108" t="s">
        <v>95</v>
      </c>
      <c r="F79" s="1"/>
    </row>
    <row r="80" spans="1:6" x14ac:dyDescent="0.35">
      <c r="A80" s="105"/>
      <c r="B80" s="106"/>
      <c r="C80" s="107"/>
      <c r="D80" s="107"/>
      <c r="E80" s="108"/>
    </row>
    <row r="81" spans="1:5" ht="13.15" x14ac:dyDescent="0.35">
      <c r="A81" s="68" t="s">
        <v>62</v>
      </c>
      <c r="B81" s="136">
        <f>SUM(B18:B80)</f>
        <v>13294.069999999998</v>
      </c>
      <c r="C81" s="130"/>
      <c r="D81" s="157"/>
      <c r="E81" s="157"/>
    </row>
    <row r="82" spans="1:5" ht="13.15" x14ac:dyDescent="0.4">
      <c r="A82" s="26"/>
      <c r="B82" s="22"/>
      <c r="C82" s="26"/>
      <c r="D82" s="26"/>
      <c r="E82" s="26"/>
    </row>
    <row r="83" spans="1:5" ht="15" x14ac:dyDescent="0.35">
      <c r="A83" s="152" t="s">
        <v>63</v>
      </c>
      <c r="B83" s="152"/>
      <c r="C83" s="152"/>
      <c r="D83" s="152"/>
      <c r="E83" s="152"/>
    </row>
    <row r="84" spans="1:5" ht="25.9" x14ac:dyDescent="0.35">
      <c r="A84" s="29" t="s">
        <v>56</v>
      </c>
      <c r="B84" s="29" t="s">
        <v>6</v>
      </c>
      <c r="C84" s="29" t="s">
        <v>193</v>
      </c>
      <c r="D84" s="29" t="s">
        <v>64</v>
      </c>
      <c r="E84" s="29" t="s">
        <v>58</v>
      </c>
    </row>
    <row r="85" spans="1:5" x14ac:dyDescent="0.35">
      <c r="A85" s="117">
        <v>43678</v>
      </c>
      <c r="B85" s="118">
        <v>27.51</v>
      </c>
      <c r="C85" s="107" t="s">
        <v>187</v>
      </c>
      <c r="D85" s="107" t="s">
        <v>169</v>
      </c>
      <c r="E85" s="108" t="s">
        <v>104</v>
      </c>
    </row>
    <row r="86" spans="1:5" x14ac:dyDescent="0.35">
      <c r="A86" s="117">
        <v>43678</v>
      </c>
      <c r="B86" s="118">
        <v>22.29</v>
      </c>
      <c r="C86" s="107" t="s">
        <v>170</v>
      </c>
      <c r="D86" s="108" t="s">
        <v>169</v>
      </c>
      <c r="E86" s="108" t="s">
        <v>94</v>
      </c>
    </row>
    <row r="87" spans="1:5" x14ac:dyDescent="0.35">
      <c r="A87" s="117">
        <v>43784</v>
      </c>
      <c r="B87" s="118">
        <v>21.6</v>
      </c>
      <c r="C87" s="123" t="s">
        <v>177</v>
      </c>
      <c r="D87" s="107" t="s">
        <v>135</v>
      </c>
      <c r="E87" s="108" t="s">
        <v>104</v>
      </c>
    </row>
    <row r="88" spans="1:5" ht="16.5" customHeight="1" x14ac:dyDescent="0.35">
      <c r="A88" s="117">
        <v>43784</v>
      </c>
      <c r="B88" s="118">
        <v>33.200000000000003</v>
      </c>
      <c r="C88" s="123" t="s">
        <v>178</v>
      </c>
      <c r="D88" s="107" t="s">
        <v>135</v>
      </c>
      <c r="E88" s="108" t="s">
        <v>104</v>
      </c>
    </row>
    <row r="89" spans="1:5" ht="17.25" customHeight="1" x14ac:dyDescent="0.35">
      <c r="A89" s="117">
        <v>43900</v>
      </c>
      <c r="B89" s="118">
        <v>10.6</v>
      </c>
      <c r="C89" s="107" t="s">
        <v>188</v>
      </c>
      <c r="D89" s="107" t="s">
        <v>135</v>
      </c>
      <c r="E89" s="107" t="s">
        <v>95</v>
      </c>
    </row>
    <row r="90" spans="1:5" x14ac:dyDescent="0.35">
      <c r="A90" s="105"/>
      <c r="B90" s="106"/>
      <c r="C90" s="117"/>
      <c r="D90" s="107"/>
      <c r="E90" s="108"/>
    </row>
    <row r="91" spans="1:5" ht="13.15" x14ac:dyDescent="0.35">
      <c r="A91" s="68" t="s">
        <v>65</v>
      </c>
      <c r="B91" s="136">
        <f>SUM(B85:B90)</f>
        <v>115.2</v>
      </c>
      <c r="C91" s="130"/>
      <c r="D91" s="151"/>
      <c r="E91" s="151"/>
    </row>
    <row r="92" spans="1:5" ht="13.15" x14ac:dyDescent="0.4">
      <c r="A92" s="26"/>
      <c r="B92" s="56"/>
      <c r="C92" s="22"/>
      <c r="D92" s="26"/>
      <c r="E92" s="26"/>
    </row>
    <row r="93" spans="1:5" ht="13.9" x14ac:dyDescent="0.35">
      <c r="A93" s="37" t="s">
        <v>66</v>
      </c>
      <c r="B93" s="137">
        <f>B14+B81+B91</f>
        <v>13409.269999999999</v>
      </c>
      <c r="C93" s="38"/>
      <c r="D93" s="38"/>
      <c r="E93" s="38"/>
    </row>
    <row r="94" spans="1:5" ht="13.15" x14ac:dyDescent="0.4">
      <c r="A94" s="26"/>
      <c r="B94" s="22"/>
      <c r="C94" s="26"/>
      <c r="D94" s="26"/>
      <c r="E94" s="26"/>
    </row>
    <row r="95" spans="1:5" hidden="1" x14ac:dyDescent="0.35"/>
    <row r="96" spans="1:5"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x14ac:dyDescent="0.35"/>
  </sheetData>
  <sheetProtection algorithmName="SHA-512" hashValue="WzAx8LrPqbpqv3e+huHUphy/6gKQYmwfROOtLIR2bPciaiwaxw5fAw82n1TPH8MEZz0PYFSRtoEKYZHHDa2n5Q==" saltValue="oXcVjOXBfRC4kbtAqD/+Zg==" spinCount="100000" sheet="1" objects="1" scenarios="1" selectLockedCells="1" selectUnlockedCells="1"/>
  <mergeCells count="33">
    <mergeCell ref="B7:E7"/>
    <mergeCell ref="B5:E5"/>
    <mergeCell ref="D91:E91"/>
    <mergeCell ref="A1:E1"/>
    <mergeCell ref="A16:E16"/>
    <mergeCell ref="A83:E83"/>
    <mergeCell ref="B2:E2"/>
    <mergeCell ref="B3:E3"/>
    <mergeCell ref="B4:E4"/>
    <mergeCell ref="A8:E8"/>
    <mergeCell ref="A9:E9"/>
    <mergeCell ref="B6:E6"/>
    <mergeCell ref="D14:E14"/>
    <mergeCell ref="D81:E81"/>
    <mergeCell ref="A10:E10"/>
    <mergeCell ref="C71:C74"/>
    <mergeCell ref="C36:C38"/>
    <mergeCell ref="C39:C41"/>
    <mergeCell ref="C75:C79"/>
    <mergeCell ref="C66:C68"/>
    <mergeCell ref="C69:C70"/>
    <mergeCell ref="C59:C63"/>
    <mergeCell ref="C64:C65"/>
    <mergeCell ref="C18:C19"/>
    <mergeCell ref="C20:C23"/>
    <mergeCell ref="C24:C28"/>
    <mergeCell ref="C29:C32"/>
    <mergeCell ref="C33:C35"/>
    <mergeCell ref="C55:C58"/>
    <mergeCell ref="C53:C54"/>
    <mergeCell ref="C49:C51"/>
    <mergeCell ref="C46:C48"/>
    <mergeCell ref="C42:C45"/>
  </mergeCells>
  <dataValidations xWindow="151" yWindow="383"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85:A87 A18:A8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7 A11 A84:A87"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3 A87:A9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8" scale="64" fitToHeight="0" orientation="portrait"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51" yWindow="383"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sign-off'!$A$24:$A$25</xm:f>
          </x14:formula1>
          <xm:sqref>B7:E7</xm:sqref>
        </x14:dataValidation>
        <x14:dataValidation type="decimal" operator="greaterThan" allowBlank="1" showInputMessage="1" showErrorMessage="1" error="This cell must contain a dollar figure" xr:uid="{00000000-0002-0000-0200-000004000000}">
          <x14:formula1>
            <xm:f>'Summary and sign-off'!$A$42</xm:f>
          </x14:formula1>
          <xm:sqref>B12:B13 B85:B90 B18:B80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zoomScaleNormal="100" workbookViewId="0">
      <selection activeCell="D15" sqref="D15:E15"/>
    </sheetView>
  </sheetViews>
  <sheetFormatPr defaultColWidth="0" defaultRowHeight="12.75" zeroHeight="1" x14ac:dyDescent="0.35"/>
  <cols>
    <col min="1" max="1" width="35.73046875" style="16" customWidth="1"/>
    <col min="2" max="2" width="14.265625" style="16" customWidth="1"/>
    <col min="3" max="3" width="71.3984375" style="16" customWidth="1"/>
    <col min="4" max="4" width="50" style="16" customWidth="1"/>
    <col min="5" max="5" width="21.3984375" style="16" customWidth="1"/>
    <col min="6" max="6" width="13.73046875" style="16" customWidth="1"/>
    <col min="7" max="10" width="9.1328125" style="16" hidden="1" customWidth="1"/>
    <col min="11" max="13" width="0" style="16" hidden="1" customWidth="1"/>
    <col min="14" max="16384" width="0" style="16" hidden="1"/>
  </cols>
  <sheetData>
    <row r="1" spans="1:6" ht="26.25" customHeight="1" x14ac:dyDescent="0.35">
      <c r="A1" s="141" t="s">
        <v>48</v>
      </c>
      <c r="B1" s="141"/>
      <c r="C1" s="141"/>
      <c r="D1" s="141"/>
      <c r="E1" s="141"/>
      <c r="F1" s="31"/>
    </row>
    <row r="2" spans="1:6" ht="21" customHeight="1" x14ac:dyDescent="0.35">
      <c r="A2" s="4" t="s">
        <v>2</v>
      </c>
      <c r="B2" s="150" t="str">
        <f>'Summary and sign-off'!B2:F2</f>
        <v>Ministry of Housing and Urban Development</v>
      </c>
      <c r="C2" s="150"/>
      <c r="D2" s="150"/>
      <c r="E2" s="150"/>
      <c r="F2" s="31"/>
    </row>
    <row r="3" spans="1:6" ht="21" customHeight="1" x14ac:dyDescent="0.35">
      <c r="A3" s="4" t="s">
        <v>49</v>
      </c>
      <c r="B3" s="150" t="str">
        <f>'Summary and sign-off'!B3:F3</f>
        <v>Andrew Crisp</v>
      </c>
      <c r="C3" s="150"/>
      <c r="D3" s="150"/>
      <c r="E3" s="150"/>
      <c r="F3" s="31"/>
    </row>
    <row r="4" spans="1:6" ht="21" customHeight="1" x14ac:dyDescent="0.35">
      <c r="A4" s="4" t="s">
        <v>50</v>
      </c>
      <c r="B4" s="150">
        <f>'Summary and sign-off'!B4:F4</f>
        <v>43647</v>
      </c>
      <c r="C4" s="150"/>
      <c r="D4" s="150"/>
      <c r="E4" s="150"/>
      <c r="F4" s="31"/>
    </row>
    <row r="5" spans="1:6" ht="21" customHeight="1" x14ac:dyDescent="0.35">
      <c r="A5" s="4" t="s">
        <v>51</v>
      </c>
      <c r="B5" s="150">
        <f>'Summary and sign-off'!B5:F5</f>
        <v>44012</v>
      </c>
      <c r="C5" s="150"/>
      <c r="D5" s="150"/>
      <c r="E5" s="150"/>
      <c r="F5" s="31"/>
    </row>
    <row r="6" spans="1:6" ht="21" customHeight="1" x14ac:dyDescent="0.35">
      <c r="A6" s="4" t="s">
        <v>52</v>
      </c>
      <c r="B6" s="139" t="s">
        <v>19</v>
      </c>
      <c r="C6" s="139"/>
      <c r="D6" s="139"/>
      <c r="E6" s="139"/>
      <c r="F6" s="31"/>
    </row>
    <row r="7" spans="1:6" ht="21" customHeight="1" x14ac:dyDescent="0.35">
      <c r="A7" s="4" t="s">
        <v>3</v>
      </c>
      <c r="B7" s="142" t="s">
        <v>22</v>
      </c>
      <c r="C7" s="142"/>
      <c r="D7" s="142"/>
      <c r="E7" s="142"/>
      <c r="F7" s="31"/>
    </row>
    <row r="8" spans="1:6" ht="35.25" customHeight="1" x14ac:dyDescent="0.4">
      <c r="A8" s="161" t="s">
        <v>182</v>
      </c>
      <c r="B8" s="161"/>
      <c r="C8" s="162"/>
      <c r="D8" s="162"/>
      <c r="E8" s="162"/>
      <c r="F8" s="33"/>
    </row>
    <row r="9" spans="1:6" ht="35.25" customHeight="1" x14ac:dyDescent="0.4">
      <c r="A9" s="159" t="s">
        <v>67</v>
      </c>
      <c r="B9" s="160"/>
      <c r="C9" s="160"/>
      <c r="D9" s="160"/>
      <c r="E9" s="160"/>
      <c r="F9" s="33"/>
    </row>
    <row r="10" spans="1:6" ht="27" customHeight="1" x14ac:dyDescent="0.35">
      <c r="A10" s="29" t="s">
        <v>167</v>
      </c>
      <c r="B10" s="29" t="s">
        <v>6</v>
      </c>
      <c r="C10" s="29" t="s">
        <v>68</v>
      </c>
      <c r="D10" s="29" t="s">
        <v>69</v>
      </c>
      <c r="E10" s="29" t="s">
        <v>58</v>
      </c>
      <c r="F10" s="23"/>
    </row>
    <row r="11" spans="1:6" s="51" customFormat="1" hidden="1" x14ac:dyDescent="0.35">
      <c r="A11" s="95"/>
      <c r="B11" s="94"/>
      <c r="C11" s="96"/>
      <c r="D11" s="96"/>
      <c r="E11" s="97"/>
      <c r="F11" s="2"/>
    </row>
    <row r="12" spans="1:6" s="51" customFormat="1" ht="13.15" x14ac:dyDescent="0.35">
      <c r="A12" s="129" t="s">
        <v>115</v>
      </c>
      <c r="B12" s="106"/>
      <c r="C12" s="110"/>
      <c r="D12" s="110"/>
      <c r="E12" s="111"/>
      <c r="F12" s="2"/>
    </row>
    <row r="13" spans="1:6" s="51" customFormat="1" x14ac:dyDescent="0.35">
      <c r="A13" s="109"/>
      <c r="B13" s="106"/>
      <c r="C13" s="110"/>
      <c r="D13" s="110"/>
      <c r="E13" s="111"/>
      <c r="F13" s="2"/>
    </row>
    <row r="14" spans="1:6" s="51" customFormat="1" ht="11.25" hidden="1" customHeight="1" x14ac:dyDescent="0.35">
      <c r="A14" s="95"/>
      <c r="B14" s="94"/>
      <c r="C14" s="96"/>
      <c r="D14" s="96"/>
      <c r="E14" s="97"/>
      <c r="F14" s="2"/>
    </row>
    <row r="15" spans="1:6" ht="34.5" customHeight="1" x14ac:dyDescent="0.35">
      <c r="A15" s="52" t="s">
        <v>70</v>
      </c>
      <c r="B15" s="60">
        <f>SUM(B11:B14)</f>
        <v>0</v>
      </c>
      <c r="C15" s="67"/>
      <c r="D15" s="151"/>
      <c r="E15" s="151"/>
      <c r="F15" s="2"/>
    </row>
    <row r="16" spans="1:6" ht="13.15" x14ac:dyDescent="0.4">
      <c r="A16" s="21"/>
      <c r="B16" s="20"/>
      <c r="C16" s="20"/>
      <c r="D16" s="20"/>
      <c r="E16" s="20"/>
      <c r="F16" s="31"/>
    </row>
    <row r="17" hidden="1" x14ac:dyDescent="0.35"/>
    <row r="18" hidden="1" x14ac:dyDescent="0.35"/>
    <row r="19" hidden="1" x14ac:dyDescent="0.35"/>
    <row r="20" hidden="1" x14ac:dyDescent="0.35"/>
    <row r="21" hidden="1" x14ac:dyDescent="0.35"/>
    <row r="22" hidden="1" x14ac:dyDescent="0.35"/>
    <row r="23" hidden="1" x14ac:dyDescent="0.35"/>
    <row r="24" hidden="1" x14ac:dyDescent="0.35"/>
    <row r="25" hidden="1" x14ac:dyDescent="0.35"/>
    <row r="26" hidden="1" x14ac:dyDescent="0.35"/>
    <row r="27" hidden="1" x14ac:dyDescent="0.35"/>
    <row r="28" hidden="1" x14ac:dyDescent="0.35"/>
    <row r="29" hidden="1" x14ac:dyDescent="0.35"/>
    <row r="30" hidden="1" x14ac:dyDescent="0.35"/>
    <row r="31" hidden="1" x14ac:dyDescent="0.35"/>
    <row r="3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sheetData>
  <sheetProtection algorithmName="SHA-512" hashValue="KZGrxVZGfwWxsPsQzH41UimAxB7FchxBvXyEb+uNj+aimd2ajMZ/MG5uz+X1H5BhRTiDoM96Mxn7ke2wR4O2PA==" saltValue="ksCufBfcMwetWqVOcCLl4w==" spinCount="100000" sheet="1" objects="1" scenarios="1" selectLockedCells="1" selectUnlockedCells="1"/>
  <mergeCells count="10">
    <mergeCell ref="D15:E1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4"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sign-off'!$A$24:$A$25</xm:f>
          </x14:formula1>
          <xm:sqref>B7:E7</xm:sqref>
        </x14:dataValidation>
        <x14:dataValidation type="decimal" operator="greaterThan" allowBlank="1" showInputMessage="1" showErrorMessage="1" error="This cell must contain a dollar figure" xr:uid="{00000000-0002-0000-0300-000004000000}">
          <x14:formula1>
            <xm:f>'Summary and sign-off'!$A$42</xm:f>
          </x14:formula1>
          <xm:sqref>B11:B14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7"/>
  <sheetViews>
    <sheetView zoomScale="115" zoomScaleNormal="115" workbookViewId="0">
      <selection activeCell="B14" sqref="B14"/>
    </sheetView>
  </sheetViews>
  <sheetFormatPr defaultColWidth="0" defaultRowHeight="12.75" zeroHeight="1" x14ac:dyDescent="0.35"/>
  <cols>
    <col min="1" max="1" width="35.73046875" style="16" customWidth="1"/>
    <col min="2" max="2" width="14.265625" style="16" customWidth="1"/>
    <col min="3" max="3" width="71.3984375" style="16" customWidth="1"/>
    <col min="4" max="4" width="50" style="16" customWidth="1"/>
    <col min="5" max="5" width="21.3984375" style="16" customWidth="1"/>
    <col min="6" max="6" width="13.73046875" style="16" customWidth="1"/>
    <col min="7" max="10" width="9.1328125" style="16" hidden="1" customWidth="1"/>
    <col min="11" max="13" width="0" style="16" hidden="1" customWidth="1"/>
    <col min="14" max="16384" width="9.1328125" style="16" hidden="1"/>
  </cols>
  <sheetData>
    <row r="1" spans="1:6" ht="26.25" customHeight="1" x14ac:dyDescent="0.35">
      <c r="A1" s="141" t="s">
        <v>48</v>
      </c>
      <c r="B1" s="141"/>
      <c r="C1" s="141"/>
      <c r="D1" s="141"/>
      <c r="E1" s="141"/>
      <c r="F1" s="24"/>
    </row>
    <row r="2" spans="1:6" ht="21" customHeight="1" x14ac:dyDescent="0.35">
      <c r="A2" s="4" t="s">
        <v>2</v>
      </c>
      <c r="B2" s="150" t="str">
        <f>'Summary and sign-off'!B2:F2</f>
        <v>Ministry of Housing and Urban Development</v>
      </c>
      <c r="C2" s="150"/>
      <c r="D2" s="150"/>
      <c r="E2" s="150"/>
      <c r="F2" s="24"/>
    </row>
    <row r="3" spans="1:6" ht="21" customHeight="1" x14ac:dyDescent="0.35">
      <c r="A3" s="4" t="s">
        <v>49</v>
      </c>
      <c r="B3" s="150" t="str">
        <f>'Summary and sign-off'!B3:F3</f>
        <v>Andrew Crisp</v>
      </c>
      <c r="C3" s="150"/>
      <c r="D3" s="150"/>
      <c r="E3" s="150"/>
      <c r="F3" s="24"/>
    </row>
    <row r="4" spans="1:6" ht="21" customHeight="1" x14ac:dyDescent="0.35">
      <c r="A4" s="4" t="s">
        <v>50</v>
      </c>
      <c r="B4" s="150">
        <f>'Summary and sign-off'!B4:F4</f>
        <v>43647</v>
      </c>
      <c r="C4" s="150"/>
      <c r="D4" s="150"/>
      <c r="E4" s="150"/>
      <c r="F4" s="24"/>
    </row>
    <row r="5" spans="1:6" ht="21" customHeight="1" x14ac:dyDescent="0.35">
      <c r="A5" s="4" t="s">
        <v>51</v>
      </c>
      <c r="B5" s="150">
        <f>'Summary and sign-off'!B5:F5</f>
        <v>44012</v>
      </c>
      <c r="C5" s="150"/>
      <c r="D5" s="150"/>
      <c r="E5" s="150"/>
      <c r="F5" s="24"/>
    </row>
    <row r="6" spans="1:6" ht="21" customHeight="1" x14ac:dyDescent="0.35">
      <c r="A6" s="4" t="s">
        <v>52</v>
      </c>
      <c r="B6" s="139" t="s">
        <v>19</v>
      </c>
      <c r="C6" s="139"/>
      <c r="D6" s="139"/>
      <c r="E6" s="139"/>
      <c r="F6" s="28"/>
    </row>
    <row r="7" spans="1:6" ht="21" customHeight="1" x14ac:dyDescent="0.35">
      <c r="A7" s="4" t="s">
        <v>3</v>
      </c>
      <c r="B7" s="142" t="s">
        <v>22</v>
      </c>
      <c r="C7" s="142"/>
      <c r="D7" s="142"/>
      <c r="E7" s="142"/>
      <c r="F7" s="28"/>
    </row>
    <row r="8" spans="1:6" ht="35.25" customHeight="1" x14ac:dyDescent="0.35">
      <c r="A8" s="154" t="s">
        <v>71</v>
      </c>
      <c r="B8" s="154"/>
      <c r="C8" s="162"/>
      <c r="D8" s="162"/>
      <c r="E8" s="162"/>
      <c r="F8" s="24"/>
    </row>
    <row r="9" spans="1:6" ht="35.25" customHeight="1" x14ac:dyDescent="0.35">
      <c r="A9" s="163" t="s">
        <v>72</v>
      </c>
      <c r="B9" s="164"/>
      <c r="C9" s="164"/>
      <c r="D9" s="164"/>
      <c r="E9" s="164"/>
      <c r="F9" s="24"/>
    </row>
    <row r="10" spans="1:6" ht="27" customHeight="1" x14ac:dyDescent="0.35">
      <c r="A10" s="29" t="s">
        <v>56</v>
      </c>
      <c r="B10" s="29" t="s">
        <v>6</v>
      </c>
      <c r="C10" s="29" t="s">
        <v>73</v>
      </c>
      <c r="D10" s="29" t="s">
        <v>74</v>
      </c>
      <c r="E10" s="29" t="s">
        <v>58</v>
      </c>
      <c r="F10" s="30"/>
    </row>
    <row r="11" spans="1:6" s="51" customFormat="1" x14ac:dyDescent="0.35">
      <c r="A11" s="119">
        <v>43670</v>
      </c>
      <c r="B11" s="118">
        <v>690</v>
      </c>
      <c r="C11" s="120" t="s">
        <v>116</v>
      </c>
      <c r="D11" s="121"/>
      <c r="E11" s="122" t="s">
        <v>95</v>
      </c>
      <c r="F11" s="3"/>
    </row>
    <row r="12" spans="1:6" s="51" customFormat="1" x14ac:dyDescent="0.35">
      <c r="A12" s="117">
        <v>43677</v>
      </c>
      <c r="B12" s="118">
        <v>24.17</v>
      </c>
      <c r="C12" s="121" t="s">
        <v>117</v>
      </c>
      <c r="D12" s="121" t="s">
        <v>118</v>
      </c>
      <c r="E12" s="122" t="s">
        <v>95</v>
      </c>
      <c r="F12" s="3"/>
    </row>
    <row r="13" spans="1:6" s="51" customFormat="1" x14ac:dyDescent="0.35">
      <c r="A13" s="117">
        <v>43689</v>
      </c>
      <c r="B13" s="118">
        <v>798</v>
      </c>
      <c r="C13" s="107" t="s">
        <v>119</v>
      </c>
      <c r="D13" s="107" t="s">
        <v>120</v>
      </c>
      <c r="E13" s="122" t="s">
        <v>95</v>
      </c>
      <c r="F13" s="3"/>
    </row>
    <row r="14" spans="1:6" s="51" customFormat="1" x14ac:dyDescent="0.35">
      <c r="A14" s="117">
        <v>43707</v>
      </c>
      <c r="B14" s="118">
        <v>65.83</v>
      </c>
      <c r="C14" s="121" t="s">
        <v>117</v>
      </c>
      <c r="D14" s="121" t="s">
        <v>121</v>
      </c>
      <c r="E14" s="122" t="s">
        <v>95</v>
      </c>
      <c r="F14" s="3"/>
    </row>
    <row r="15" spans="1:6" s="51" customFormat="1" x14ac:dyDescent="0.35">
      <c r="A15" s="117">
        <v>43726</v>
      </c>
      <c r="B15" s="118">
        <v>690</v>
      </c>
      <c r="C15" s="120" t="s">
        <v>134</v>
      </c>
      <c r="D15" s="121"/>
      <c r="E15" s="122" t="s">
        <v>95</v>
      </c>
      <c r="F15" s="3"/>
    </row>
    <row r="16" spans="1:6" s="51" customFormat="1" x14ac:dyDescent="0.35">
      <c r="A16" s="117">
        <v>43738</v>
      </c>
      <c r="B16" s="118">
        <v>22</v>
      </c>
      <c r="C16" s="121" t="s">
        <v>117</v>
      </c>
      <c r="D16" s="121" t="s">
        <v>122</v>
      </c>
      <c r="E16" s="122" t="s">
        <v>95</v>
      </c>
      <c r="F16" s="3"/>
    </row>
    <row r="17" spans="1:6" s="51" customFormat="1" x14ac:dyDescent="0.35">
      <c r="A17" s="117">
        <v>43769</v>
      </c>
      <c r="B17" s="118">
        <v>24.71</v>
      </c>
      <c r="C17" s="121" t="s">
        <v>117</v>
      </c>
      <c r="D17" s="121" t="s">
        <v>123</v>
      </c>
      <c r="E17" s="122" t="s">
        <v>95</v>
      </c>
      <c r="F17" s="3"/>
    </row>
    <row r="18" spans="1:6" s="51" customFormat="1" x14ac:dyDescent="0.35">
      <c r="A18" s="117">
        <v>43782</v>
      </c>
      <c r="B18" s="118">
        <v>690</v>
      </c>
      <c r="C18" s="120" t="s">
        <v>133</v>
      </c>
      <c r="D18" s="121"/>
      <c r="E18" s="122" t="s">
        <v>95</v>
      </c>
      <c r="F18" s="3"/>
    </row>
    <row r="19" spans="1:6" s="51" customFormat="1" x14ac:dyDescent="0.35">
      <c r="A19" s="117">
        <v>43799</v>
      </c>
      <c r="B19" s="118">
        <v>22.88</v>
      </c>
      <c r="C19" s="121" t="s">
        <v>117</v>
      </c>
      <c r="D19" s="121" t="s">
        <v>131</v>
      </c>
      <c r="E19" s="122" t="s">
        <v>95</v>
      </c>
      <c r="F19" s="3"/>
    </row>
    <row r="20" spans="1:6" s="51" customFormat="1" x14ac:dyDescent="0.35">
      <c r="A20" s="117">
        <v>43830</v>
      </c>
      <c r="B20" s="118">
        <v>24.54</v>
      </c>
      <c r="C20" s="120" t="s">
        <v>117</v>
      </c>
      <c r="D20" s="121" t="s">
        <v>132</v>
      </c>
      <c r="E20" s="122" t="s">
        <v>95</v>
      </c>
      <c r="F20" s="3"/>
    </row>
    <row r="21" spans="1:6" s="51" customFormat="1" x14ac:dyDescent="0.35">
      <c r="A21" s="117">
        <v>43861</v>
      </c>
      <c r="B21" s="118">
        <v>24.54</v>
      </c>
      <c r="C21" s="120" t="s">
        <v>117</v>
      </c>
      <c r="D21" s="121" t="s">
        <v>141</v>
      </c>
      <c r="E21" s="122" t="s">
        <v>95</v>
      </c>
      <c r="F21" s="3"/>
    </row>
    <row r="22" spans="1:6" s="51" customFormat="1" x14ac:dyDescent="0.35">
      <c r="A22" s="117">
        <v>43873</v>
      </c>
      <c r="B22" s="118">
        <v>690</v>
      </c>
      <c r="C22" s="120" t="s">
        <v>150</v>
      </c>
      <c r="D22" s="121"/>
      <c r="E22" s="111" t="s">
        <v>95</v>
      </c>
      <c r="F22" s="3"/>
    </row>
    <row r="23" spans="1:6" s="51" customFormat="1" x14ac:dyDescent="0.35">
      <c r="A23" s="117">
        <v>43890</v>
      </c>
      <c r="B23" s="118">
        <v>23.93</v>
      </c>
      <c r="C23" s="120" t="s">
        <v>117</v>
      </c>
      <c r="D23" s="121" t="s">
        <v>142</v>
      </c>
      <c r="E23" s="122" t="s">
        <v>95</v>
      </c>
      <c r="F23" s="3"/>
    </row>
    <row r="24" spans="1:6" s="51" customFormat="1" x14ac:dyDescent="0.35">
      <c r="A24" s="117">
        <v>43921</v>
      </c>
      <c r="B24" s="118">
        <v>38.72</v>
      </c>
      <c r="C24" s="120" t="s">
        <v>117</v>
      </c>
      <c r="D24" s="121" t="s">
        <v>146</v>
      </c>
      <c r="E24" s="122" t="s">
        <v>95</v>
      </c>
      <c r="F24" s="3"/>
    </row>
    <row r="25" spans="1:6" s="51" customFormat="1" x14ac:dyDescent="0.35">
      <c r="A25" s="117">
        <v>43951</v>
      </c>
      <c r="B25" s="118">
        <v>28.68</v>
      </c>
      <c r="C25" s="120" t="s">
        <v>117</v>
      </c>
      <c r="D25" s="121" t="s">
        <v>147</v>
      </c>
      <c r="E25" s="122" t="s">
        <v>95</v>
      </c>
      <c r="F25" s="3"/>
    </row>
    <row r="26" spans="1:6" s="51" customFormat="1" ht="15.75" customHeight="1" x14ac:dyDescent="0.35">
      <c r="A26" s="117">
        <v>43952</v>
      </c>
      <c r="B26" s="118">
        <v>690</v>
      </c>
      <c r="C26" s="120" t="s">
        <v>171</v>
      </c>
      <c r="D26" s="121"/>
      <c r="E26" s="122" t="s">
        <v>95</v>
      </c>
      <c r="F26" s="3"/>
    </row>
    <row r="27" spans="1:6" s="51" customFormat="1" x14ac:dyDescent="0.35">
      <c r="A27" s="117">
        <v>43982</v>
      </c>
      <c r="B27" s="118">
        <v>23.32</v>
      </c>
      <c r="C27" s="120" t="s">
        <v>117</v>
      </c>
      <c r="D27" s="121" t="s">
        <v>148</v>
      </c>
      <c r="E27" s="122" t="s">
        <v>95</v>
      </c>
      <c r="F27" s="3"/>
    </row>
    <row r="28" spans="1:6" s="51" customFormat="1" x14ac:dyDescent="0.35">
      <c r="A28" s="117">
        <v>44008</v>
      </c>
      <c r="B28" s="118">
        <v>798</v>
      </c>
      <c r="C28" s="120" t="s">
        <v>119</v>
      </c>
      <c r="D28" s="121" t="s">
        <v>151</v>
      </c>
      <c r="E28" s="122" t="s">
        <v>95</v>
      </c>
      <c r="F28" s="3"/>
    </row>
    <row r="29" spans="1:6" s="51" customFormat="1" x14ac:dyDescent="0.35">
      <c r="A29" s="117">
        <v>44012</v>
      </c>
      <c r="B29" s="118">
        <v>24.1</v>
      </c>
      <c r="C29" s="120" t="s">
        <v>117</v>
      </c>
      <c r="D29" s="121" t="s">
        <v>149</v>
      </c>
      <c r="E29" s="122" t="s">
        <v>95</v>
      </c>
      <c r="F29" s="3"/>
    </row>
    <row r="30" spans="1:6" s="51" customFormat="1" x14ac:dyDescent="0.35">
      <c r="A30" s="119"/>
      <c r="B30" s="118"/>
      <c r="C30" s="112"/>
      <c r="D30" s="110"/>
      <c r="E30" s="111"/>
      <c r="F30" s="3"/>
    </row>
    <row r="31" spans="1:6" ht="14.1" customHeight="1" x14ac:dyDescent="0.35">
      <c r="A31" s="52" t="s">
        <v>75</v>
      </c>
      <c r="B31" s="132">
        <f>SUM(B11:B30)</f>
        <v>5393.42</v>
      </c>
      <c r="C31" s="67"/>
      <c r="D31" s="151"/>
      <c r="E31" s="151"/>
      <c r="F31" s="24"/>
    </row>
    <row r="32" spans="1:6" x14ac:dyDescent="0.35">
      <c r="A32" s="31"/>
      <c r="B32" s="26"/>
      <c r="C32" s="20"/>
      <c r="D32" s="20"/>
      <c r="E32" s="20"/>
      <c r="F32" s="24"/>
    </row>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sheetData>
  <sheetProtection algorithmName="SHA-512" hashValue="g0F9MGMQAPAjXZDlBiyqQDt7nDkcbhq5KYmpvXaXSX54QZVfM4/UowC6wZYZsqPCgNE8Qrgi39tR2SpDuHHfJg==" saltValue="mAko8ZfJ+sPxLHEkIgBCpQ==" spinCount="100000" sheet="1" objects="1" scenarios="1" selectLockedCells="1" selectUnlockedCells="1"/>
  <mergeCells count="10">
    <mergeCell ref="D31:E31"/>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3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4"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sign-off'!$A$22:$A$23</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sign-off'!$A$24:$A$25</xm:f>
          </x14:formula1>
          <xm:sqref>B7:E7</xm:sqref>
        </x14:dataValidation>
        <x14:dataValidation type="decimal" operator="greaterThan" allowBlank="1" showInputMessage="1" showErrorMessage="1" error="This cell must contain a dollar figure" xr:uid="{00000000-0002-0000-0400-000004000000}">
          <x14:formula1>
            <xm:f>'Summary and sign-off'!$A$42</xm:f>
          </x14:formula1>
          <xm:sqref>B11:B30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101"/>
  <sheetViews>
    <sheetView tabSelected="1" zoomScaleNormal="100" workbookViewId="0">
      <selection activeCell="F12" sqref="F12"/>
    </sheetView>
  </sheetViews>
  <sheetFormatPr defaultColWidth="0" defaultRowHeight="12.75" zeroHeight="1" x14ac:dyDescent="0.35"/>
  <cols>
    <col min="1" max="1" width="35.73046875" style="16" customWidth="1"/>
    <col min="2" max="2" width="46.86328125" style="16" customWidth="1"/>
    <col min="3" max="3" width="22.1328125" style="16" customWidth="1"/>
    <col min="4" max="4" width="25.3984375" style="16" customWidth="1"/>
    <col min="5" max="6" width="35.73046875" style="16" customWidth="1"/>
    <col min="7" max="7" width="13.73046875" style="16" customWidth="1"/>
    <col min="8" max="10" width="9.1328125" style="16" hidden="1" customWidth="1"/>
    <col min="11" max="15" width="0" style="16" hidden="1" customWidth="1"/>
    <col min="16" max="16384" width="0" style="16" hidden="1"/>
  </cols>
  <sheetData>
    <row r="1" spans="1:7" ht="26.25" customHeight="1" x14ac:dyDescent="0.35">
      <c r="A1" s="141" t="s">
        <v>76</v>
      </c>
      <c r="B1" s="141"/>
      <c r="C1" s="141"/>
      <c r="D1" s="141"/>
      <c r="E1" s="141"/>
      <c r="F1" s="141"/>
    </row>
    <row r="2" spans="1:7" ht="21" customHeight="1" x14ac:dyDescent="0.35">
      <c r="A2" s="4" t="s">
        <v>2</v>
      </c>
      <c r="B2" s="150" t="str">
        <f>'Summary and sign-off'!B2:F2</f>
        <v>Ministry of Housing and Urban Development</v>
      </c>
      <c r="C2" s="150"/>
      <c r="D2" s="150"/>
      <c r="E2" s="150"/>
      <c r="F2" s="150"/>
    </row>
    <row r="3" spans="1:7" ht="21" customHeight="1" x14ac:dyDescent="0.35">
      <c r="A3" s="4" t="s">
        <v>49</v>
      </c>
      <c r="B3" s="150" t="str">
        <f>'Summary and sign-off'!B3:F3</f>
        <v>Andrew Crisp</v>
      </c>
      <c r="C3" s="150"/>
      <c r="D3" s="150"/>
      <c r="E3" s="150"/>
      <c r="F3" s="150"/>
    </row>
    <row r="4" spans="1:7" ht="21" customHeight="1" x14ac:dyDescent="0.35">
      <c r="A4" s="4" t="s">
        <v>50</v>
      </c>
      <c r="B4" s="150">
        <f>'Summary and sign-off'!B4:F4</f>
        <v>43647</v>
      </c>
      <c r="C4" s="150"/>
      <c r="D4" s="150"/>
      <c r="E4" s="150"/>
      <c r="F4" s="150"/>
    </row>
    <row r="5" spans="1:7" ht="21" customHeight="1" x14ac:dyDescent="0.35">
      <c r="A5" s="4" t="s">
        <v>51</v>
      </c>
      <c r="B5" s="150">
        <f>'Summary and sign-off'!B5:F5</f>
        <v>44012</v>
      </c>
      <c r="C5" s="150"/>
      <c r="D5" s="150"/>
      <c r="E5" s="150"/>
      <c r="F5" s="150"/>
    </row>
    <row r="6" spans="1:7" ht="21" customHeight="1" x14ac:dyDescent="0.35">
      <c r="A6" s="4" t="s">
        <v>77</v>
      </c>
      <c r="B6" s="139" t="s">
        <v>19</v>
      </c>
      <c r="C6" s="139"/>
      <c r="D6" s="139"/>
      <c r="E6" s="139"/>
      <c r="F6" s="139"/>
    </row>
    <row r="7" spans="1:7" ht="21" customHeight="1" x14ac:dyDescent="0.35">
      <c r="A7" s="4" t="s">
        <v>3</v>
      </c>
      <c r="B7" s="142" t="s">
        <v>22</v>
      </c>
      <c r="C7" s="142"/>
      <c r="D7" s="142"/>
      <c r="E7" s="142"/>
      <c r="F7" s="142"/>
    </row>
    <row r="8" spans="1:7" ht="36" customHeight="1" x14ac:dyDescent="0.35">
      <c r="A8" s="154" t="s">
        <v>78</v>
      </c>
      <c r="B8" s="154"/>
      <c r="C8" s="154"/>
      <c r="D8" s="154"/>
      <c r="E8" s="154"/>
      <c r="F8" s="154"/>
    </row>
    <row r="9" spans="1:7" ht="36" customHeight="1" x14ac:dyDescent="0.35">
      <c r="A9" s="163" t="s">
        <v>79</v>
      </c>
      <c r="B9" s="164"/>
      <c r="C9" s="164"/>
      <c r="D9" s="164"/>
      <c r="E9" s="164"/>
      <c r="F9" s="164"/>
    </row>
    <row r="10" spans="1:7" ht="39" customHeight="1" x14ac:dyDescent="0.35">
      <c r="A10" s="29" t="s">
        <v>56</v>
      </c>
      <c r="B10" s="100" t="s">
        <v>80</v>
      </c>
      <c r="C10" s="100" t="s">
        <v>81</v>
      </c>
      <c r="D10" s="100" t="s">
        <v>82</v>
      </c>
      <c r="E10" s="100" t="s">
        <v>83</v>
      </c>
      <c r="F10" s="100" t="s">
        <v>84</v>
      </c>
    </row>
    <row r="11" spans="1:7" s="51" customFormat="1" hidden="1" x14ac:dyDescent="0.35">
      <c r="A11" s="93"/>
      <c r="B11" s="96"/>
      <c r="C11" s="98"/>
      <c r="D11" s="96"/>
      <c r="E11" s="99"/>
      <c r="F11" s="97"/>
    </row>
    <row r="12" spans="1:7" s="51" customFormat="1" ht="58.5" thickBot="1" x14ac:dyDescent="0.4">
      <c r="A12" s="133" t="s">
        <v>172</v>
      </c>
      <c r="B12" s="134" t="s">
        <v>190</v>
      </c>
      <c r="C12" s="134" t="s">
        <v>124</v>
      </c>
      <c r="D12" s="134" t="s">
        <v>125</v>
      </c>
      <c r="E12" s="134" t="s">
        <v>126</v>
      </c>
      <c r="F12" s="135" t="s">
        <v>191</v>
      </c>
    </row>
    <row r="13" spans="1:7" s="51" customFormat="1" x14ac:dyDescent="0.35">
      <c r="A13" s="105"/>
      <c r="B13" s="112"/>
      <c r="C13" s="113"/>
      <c r="D13" s="112"/>
      <c r="E13" s="114"/>
      <c r="F13" s="115"/>
    </row>
    <row r="14" spans="1:7" ht="34.5" customHeight="1" x14ac:dyDescent="0.35">
      <c r="A14" s="101" t="s">
        <v>85</v>
      </c>
      <c r="B14" s="102" t="s">
        <v>86</v>
      </c>
      <c r="C14" s="103">
        <v>1</v>
      </c>
      <c r="D14" s="104"/>
      <c r="E14" s="151"/>
      <c r="F14" s="151"/>
      <c r="G14" s="51"/>
    </row>
    <row r="15" spans="1:7" ht="25.5" customHeight="1" x14ac:dyDescent="0.4">
      <c r="A15" s="53"/>
      <c r="B15" s="54" t="s">
        <v>35</v>
      </c>
      <c r="C15" s="55">
        <v>1</v>
      </c>
      <c r="D15" s="17"/>
      <c r="E15" s="18"/>
      <c r="F15" s="19"/>
    </row>
    <row r="16" spans="1:7" ht="25.5" customHeight="1" x14ac:dyDescent="0.4">
      <c r="A16" s="53"/>
      <c r="B16" s="54" t="s">
        <v>36</v>
      </c>
      <c r="C16" s="55">
        <f>COUNTIF(C11:C13,'Summary and sign-off'!A41)</f>
        <v>0</v>
      </c>
      <c r="D16" s="17"/>
      <c r="E16" s="18"/>
      <c r="F16" s="19"/>
    </row>
    <row r="17" spans="1:6" ht="24.75" customHeight="1" x14ac:dyDescent="0.4">
      <c r="A17" s="20"/>
      <c r="B17" s="21"/>
      <c r="C17" s="20"/>
      <c r="D17" s="22"/>
      <c r="E17" s="22"/>
      <c r="F17" s="20"/>
    </row>
    <row r="18" spans="1:6" ht="12.75" hidden="1" customHeight="1" x14ac:dyDescent="0.35">
      <c r="A18" s="23"/>
      <c r="B18" s="23"/>
      <c r="C18" s="27"/>
      <c r="D18" s="27"/>
      <c r="E18" s="27"/>
      <c r="F18" s="27"/>
    </row>
    <row r="19" spans="1:6" ht="12.75" hidden="1" customHeight="1" x14ac:dyDescent="0.35">
      <c r="A19" s="23"/>
      <c r="B19" s="23"/>
      <c r="C19" s="27"/>
      <c r="D19" s="27"/>
      <c r="E19" s="27"/>
      <c r="F19" s="27"/>
    </row>
    <row r="20" spans="1:6" hidden="1" x14ac:dyDescent="0.35"/>
    <row r="21" spans="1:6" hidden="1" x14ac:dyDescent="0.35"/>
    <row r="22" spans="1:6" ht="13.15" hidden="1" x14ac:dyDescent="0.4">
      <c r="A22" s="21"/>
      <c r="B22" s="21"/>
      <c r="C22" s="21"/>
      <c r="D22" s="21"/>
      <c r="E22" s="21"/>
      <c r="F22" s="21"/>
    </row>
    <row r="23" spans="1:6" ht="13.15" hidden="1" x14ac:dyDescent="0.4">
      <c r="A23" s="21"/>
      <c r="B23" s="21"/>
      <c r="C23" s="21"/>
      <c r="D23" s="21"/>
      <c r="E23" s="21"/>
      <c r="F23" s="21"/>
    </row>
    <row r="24" spans="1:6" ht="13.15" hidden="1" x14ac:dyDescent="0.4">
      <c r="A24" s="21"/>
      <c r="B24" s="21"/>
      <c r="C24" s="21"/>
      <c r="D24" s="21"/>
      <c r="E24" s="21"/>
      <c r="F24" s="21"/>
    </row>
    <row r="25" spans="1:6" ht="13.15" hidden="1" x14ac:dyDescent="0.4">
      <c r="A25" s="21"/>
      <c r="B25" s="21"/>
      <c r="C25" s="21"/>
      <c r="D25" s="21"/>
      <c r="E25" s="21"/>
      <c r="F25" s="21"/>
    </row>
    <row r="26" spans="1:6" ht="13.15" hidden="1" x14ac:dyDescent="0.4">
      <c r="A26" s="21"/>
      <c r="B26" s="21"/>
      <c r="C26" s="21"/>
      <c r="D26" s="21"/>
      <c r="E26" s="21"/>
      <c r="F26" s="21"/>
    </row>
    <row r="27" spans="1:6" hidden="1" x14ac:dyDescent="0.35"/>
    <row r="28" spans="1:6" hidden="1" x14ac:dyDescent="0.35"/>
    <row r="29" spans="1:6" hidden="1" x14ac:dyDescent="0.35"/>
    <row r="30" spans="1:6" hidden="1" x14ac:dyDescent="0.35"/>
    <row r="31" spans="1:6" hidden="1" x14ac:dyDescent="0.35"/>
    <row r="32" spans="1:6"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sheetData>
  <sheetProtection algorithmName="SHA-512" hashValue="Vg8f3bUxl4LxKz2U0WxWJtGCah3j+ztHHbAjY5I10o+n9JDHDDiMft0KjMpUPHYfGDOabnkjLzTarqQj2SUhmw==" saltValue="TfgTB46DjgJsvR2bGQbWhg==" spinCount="100000" sheet="1" objects="1" scenarios="1" selectLockedCells="1" selectUnlockedCells="1"/>
  <dataConsolidate/>
  <mergeCells count="10">
    <mergeCell ref="E14:F1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2"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sign-off'!$A$22:$A$23</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sign-off'!$A$24:$A$25</xm:f>
          </x14:formula1>
          <xm:sqref>B7:F7</xm:sqref>
        </x14:dataValidation>
        <x14:dataValidation type="list" allowBlank="1" showInputMessage="1" showErrorMessage="1" error="Use the drop down list (at the right of the cell)" xr:uid="{00000000-0002-0000-0500-000002000000}">
          <x14:formula1>
            <xm:f>'Summary and sign-off'!$A$40:$A$41</xm:f>
          </x14:formula1>
          <xm:sqref>C11:C13</xm:sqref>
        </x14:dataValidation>
        <x14:dataValidation type="list" errorStyle="information" operator="greaterThan" allowBlank="1" showInputMessage="1" prompt="Provide specific $ value if possible" xr:uid="{00000000-0002-0000-0500-000003000000}">
          <x14:formula1>
            <xm:f>'Summary and sign-off'!$A$34:$A$39</xm:f>
          </x14:formula1>
          <xm:sqref>E11:E13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4D053F2ADCEF0B41ACA1676647590D9F004B312C66C8A2184AB8A4A5D6EE284351" ma:contentTypeVersion="7" ma:contentTypeDescription="Create a new document." ma:contentTypeScope="" ma:versionID="06e2d90998008e5a6e2dab3f8488906b">
  <xsd:schema xmlns:xsd="http://www.w3.org/2001/XMLSchema" xmlns:xs="http://www.w3.org/2001/XMLSchema" xmlns:p="http://schemas.microsoft.com/office/2006/metadata/properties" xmlns:ns2="81daeb9b-c864-4e3a-8d56-ff6158c199ac" xmlns:ns3="031bb0d6-8b65-48a7-b61b-ea3c744a986e" targetNamespace="http://schemas.microsoft.com/office/2006/metadata/properties" ma:root="true" ma:fieldsID="48272ec836e54b2e3602566fc9f80d80" ns2:_="" ns3:_="">
    <xsd:import namespace="81daeb9b-c864-4e3a-8d56-ff6158c199ac"/>
    <xsd:import namespace="031bb0d6-8b65-48a7-b61b-ea3c744a986e"/>
    <xsd:element name="properties">
      <xsd:complexType>
        <xsd:sequence>
          <xsd:element name="documentManagement">
            <xsd:complexType>
              <xsd:all>
                <xsd:element ref="ns2:_dlc_DocId" minOccurs="0"/>
                <xsd:element ref="ns2:_dlc_DocIdUrl" minOccurs="0"/>
                <xsd:element ref="ns2:_dlc_DocIdPersistId" minOccurs="0"/>
                <xsd:element ref="ns3:MediaServiceDateTaken" minOccurs="0"/>
                <xsd:element ref="ns3:MediaServiceAutoTags"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aeb9b-c864-4e3a-8d56-ff6158c199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1bb0d6-8b65-48a7-b61b-ea3c744a986e" elementFormDefault="qualified">
    <xsd:import namespace="http://schemas.microsoft.com/office/2006/documentManagement/types"/>
    <xsd:import namespace="http://schemas.microsoft.com/office/infopath/2007/PartnerControls"/>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1daeb9b-c864-4e3a-8d56-ff6158c199ac">CHIEFEXEC-513651717-115</_dlc_DocId>
    <_dlc_DocIdUrl xmlns="81daeb9b-c864-4e3a-8d56-ff6158c199ac">
      <Url>https://mhud.sharepoint.com/sites/dms-CE/_layouts/15/DocIdRedir.aspx?ID=CHIEFEXEC-513651717-115</Url>
      <Description>CHIEFEXEC-513651717-115</Description>
    </_dlc_DocIdUrl>
    <SharedWithUsers xmlns="81daeb9b-c864-4e3a-8d56-ff6158c199ac">
      <UserInfo>
        <DisplayName>Ken Smart</DisplayName>
        <AccountId>87</AccountId>
        <AccountType/>
      </UserInfo>
      <UserInfo>
        <DisplayName>Nehalkumar patel</DisplayName>
        <AccountId>157</AccountId>
        <AccountType/>
      </UserInfo>
    </SharedWithUsers>
  </documentManagement>
</p:properties>
</file>

<file path=customXml/itemProps1.xml><?xml version="1.0" encoding="utf-8"?>
<ds:datastoreItem xmlns:ds="http://schemas.openxmlformats.org/officeDocument/2006/customXml" ds:itemID="{1F91E500-8187-49F8-8682-5BC60CE04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aeb9b-c864-4e3a-8d56-ff6158c199ac"/>
    <ds:schemaRef ds:uri="031bb0d6-8b65-48a7-b61b-ea3c744a9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F579D7F4-D0D7-4BCB-BBEA-E7C37A64913E}">
  <ds:schemaRefs>
    <ds:schemaRef ds:uri="http://schemas.microsoft.com/office/infopath/2007/PartnerControls"/>
    <ds:schemaRef ds:uri="http://purl.org/dc/elements/1.1/"/>
    <ds:schemaRef ds:uri="http://schemas.microsoft.com/office/2006/metadata/properties"/>
    <ds:schemaRef ds:uri="031bb0d6-8b65-48a7-b61b-ea3c744a986e"/>
    <ds:schemaRef ds:uri="http://purl.org/dc/terms/"/>
    <ds:schemaRef ds:uri="http://schemas.openxmlformats.org/package/2006/metadata/core-properties"/>
    <ds:schemaRef ds:uri="http://schemas.microsoft.com/office/2006/documentManagement/types"/>
    <ds:schemaRef ds:uri="81daeb9b-c864-4e3a-8d56-ff6158c199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Tania Erasmus</cp:lastModifiedBy>
  <cp:revision/>
  <cp:lastPrinted>2020-07-29T20:56:51Z</cp:lastPrinted>
  <dcterms:created xsi:type="dcterms:W3CDTF">2010-10-17T20:59:02Z</dcterms:created>
  <dcterms:modified xsi:type="dcterms:W3CDTF">2020-07-30T03:08:49Z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0x0101004D053F2ADCEF0B41ACA1676647590D9F004B312C66C8A2184AB8A4A5D6EE284351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c019a632-d547-4e56-be84-0609a1aa08be</vt:lpwstr>
  </property>
  <property fmtid="{D5CDD505-2E9C-101B-9397-08002B2CF9AE}" pid="10" name="SharedWithUsers">
    <vt:lpwstr>87;#Ken Smart;#157;#Nehalkumar patel</vt:lpwstr>
  </property>
  <property fmtid="{D5CDD505-2E9C-101B-9397-08002B2CF9AE}" pid="11" name="Activity">
    <vt:lpwstr>NA</vt:lpwstr>
  </property>
</Properties>
</file>