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showInkAnnotation="0" defaultThemeVersion="124226"/>
  <mc:AlternateContent xmlns:mc="http://schemas.openxmlformats.org/markup-compatibility/2006">
    <mc:Choice Requires="x15">
      <x15ac:absPath xmlns:x15ac="http://schemas.microsoft.com/office/spreadsheetml/2010/11/ac" url="C:\Users\FalynCranston\Downloads\"/>
    </mc:Choice>
  </mc:AlternateContent>
  <xr:revisionPtr revIDLastSave="0" documentId="8_{3EBBFCD6-F8B2-4390-98CE-C3E7C587B611}" xr6:coauthVersionLast="47" xr6:coauthVersionMax="47" xr10:uidLastSave="{00000000-0000-0000-0000-000000000000}"/>
  <workbookProtection lockStructure="1"/>
  <bookViews>
    <workbookView xWindow="-120" yWindow="-120" windowWidth="29040" windowHeight="15720" tabRatio="551" firstSheet="3" activeTab="3" xr2:uid="{00000000-000D-0000-FFFF-FFFF00000000}"/>
  </bookViews>
  <sheets>
    <sheet name="Summary" sheetId="1" state="hidden" r:id="rId1"/>
    <sheet name="Revenue " sheetId="12" state="hidden" r:id="rId2"/>
    <sheet name="Costs" sheetId="2" state="hidden" r:id="rId3"/>
    <sheet name="1. Budget" sheetId="13" r:id="rId4"/>
    <sheet name="2. Revenue" sheetId="14" r:id="rId5"/>
    <sheet name="3. Feasibility Summary" sheetId="15" r:id="rId6"/>
    <sheet name="4. Overview" sheetId="16" state="hidden" r:id="rId7"/>
    <sheet name="5. Selections" sheetId="17" state="hidden" r:id="rId8"/>
  </sheets>
  <definedNames>
    <definedName name="\L">#REF!</definedName>
    <definedName name="\P">#REF!</definedName>
    <definedName name="_Table1_Out" hidden="1">Summary!$M$69:$N$86</definedName>
    <definedName name="_Table2_Out" hidden="1">Summary!$M$69:$N$86</definedName>
    <definedName name="BANK">#REF!</definedName>
    <definedName name="CASHFLOW">#REF!</definedName>
    <definedName name="CCURVE">#REF!</definedName>
    <definedName name="CONSCURVE">#REF!</definedName>
    <definedName name="COSTS">Costs!$A$13:$K$162</definedName>
    <definedName name="EXPORT">Costs!$A$13:$J$161</definedName>
    <definedName name="INPUT1">#REF!</definedName>
    <definedName name="INPUT2">#REF!</definedName>
    <definedName name="INPUT3">#REF!</definedName>
    <definedName name="INPUT4">#REF!</definedName>
    <definedName name="INPUT5">#REF!</definedName>
    <definedName name="_xlnm.Print_Area" localSheetId="2">Costs!$A$13:$K$161</definedName>
    <definedName name="_xlnm.Print_Area" localSheetId="0">Summary!$A$1:$F$106</definedName>
    <definedName name="_xlnm.Print_Area">#REF!</definedName>
    <definedName name="PRINT_AREA_MI">#REF!</definedName>
    <definedName name="SALES">#REF!</definedName>
    <definedName name="SCURVE">#REF!</definedName>
    <definedName name="SUMMARY">Summary!$A$3:$L$106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15" l="1"/>
  <c r="D23" i="15"/>
  <c r="C1" i="15"/>
  <c r="K3" i="14" l="1"/>
  <c r="D24" i="15"/>
  <c r="I141" i="13"/>
  <c r="I142" i="13"/>
  <c r="I143" i="13"/>
  <c r="G117" i="13"/>
  <c r="I117" i="13" s="1"/>
  <c r="G118" i="13"/>
  <c r="I118" i="13" s="1"/>
  <c r="G104" i="13"/>
  <c r="I104" i="13" s="1"/>
  <c r="G105" i="13"/>
  <c r="I105" i="13" s="1"/>
  <c r="G91" i="13"/>
  <c r="I91" i="13" s="1"/>
  <c r="G92" i="13"/>
  <c r="I92" i="13" s="1"/>
  <c r="G75" i="13"/>
  <c r="I75" i="13" s="1"/>
  <c r="G76" i="13"/>
  <c r="I76" i="13" s="1"/>
  <c r="G56" i="13"/>
  <c r="I56" i="13" s="1"/>
  <c r="G57" i="13"/>
  <c r="I57" i="13" s="1"/>
  <c r="G43" i="13"/>
  <c r="I43" i="13" s="1"/>
  <c r="G34" i="13"/>
  <c r="I34" i="13" s="1"/>
  <c r="G35" i="13"/>
  <c r="I35" i="13" s="1"/>
  <c r="G24" i="13"/>
  <c r="I24" i="13" s="1"/>
  <c r="G25" i="13"/>
  <c r="I25" i="13" s="1"/>
  <c r="J5" i="14" a="1"/>
  <c r="J5" i="14"/>
  <c r="J6" i="14" a="1"/>
  <c r="J6" i="14" s="1"/>
  <c r="J7" i="14" a="1"/>
  <c r="J7" i="14" s="1"/>
  <c r="J8" i="14" a="1"/>
  <c r="J8" i="14"/>
  <c r="J9" i="14" a="1"/>
  <c r="J9" i="14"/>
  <c r="J10" i="14" a="1"/>
  <c r="J10" i="14" s="1"/>
  <c r="J11" i="14" a="1"/>
  <c r="J11" i="14" s="1"/>
  <c r="J12" i="14" a="1"/>
  <c r="J12" i="14"/>
  <c r="J13" i="14" a="1"/>
  <c r="J13" i="14"/>
  <c r="J14" i="14" a="1"/>
  <c r="J14" i="14" s="1"/>
  <c r="J15" i="14" a="1"/>
  <c r="J15" i="14" s="1"/>
  <c r="J16" i="14" a="1"/>
  <c r="J16" i="14"/>
  <c r="J17" i="14" a="1"/>
  <c r="J17" i="14"/>
  <c r="J18" i="14" a="1"/>
  <c r="J18" i="14" s="1"/>
  <c r="J19" i="14" a="1"/>
  <c r="J19" i="14" s="1"/>
  <c r="J20" i="14" a="1"/>
  <c r="J20" i="14"/>
  <c r="J21" i="14" a="1"/>
  <c r="J21" i="14"/>
  <c r="J22" i="14" a="1"/>
  <c r="J22" i="14" s="1"/>
  <c r="J23" i="14" a="1"/>
  <c r="J23" i="14" s="1"/>
  <c r="J24" i="14" a="1"/>
  <c r="J24" i="14"/>
  <c r="J25" i="14" a="1"/>
  <c r="J25" i="14"/>
  <c r="J26" i="14" a="1"/>
  <c r="J26" i="14" s="1"/>
  <c r="J27" i="14" a="1"/>
  <c r="J27" i="14" s="1"/>
  <c r="J28" i="14" a="1"/>
  <c r="J28" i="14"/>
  <c r="J29" i="14" a="1"/>
  <c r="J29" i="14"/>
  <c r="J30" i="14" a="1"/>
  <c r="J30" i="14" s="1"/>
  <c r="J31" i="14" a="1"/>
  <c r="J31" i="14" s="1"/>
  <c r="J32" i="14" a="1"/>
  <c r="J32" i="14"/>
  <c r="J33" i="14" a="1"/>
  <c r="J33" i="14"/>
  <c r="J34" i="14" a="1"/>
  <c r="J34" i="14" s="1"/>
  <c r="J35" i="14" a="1"/>
  <c r="J35" i="14" s="1"/>
  <c r="J36" i="14" a="1"/>
  <c r="J36" i="14"/>
  <c r="J37" i="14" a="1"/>
  <c r="J37" i="14"/>
  <c r="J38" i="14" a="1"/>
  <c r="J38" i="14" s="1"/>
  <c r="J39" i="14" a="1"/>
  <c r="J39" i="14" s="1"/>
  <c r="J40" i="14" a="1"/>
  <c r="J40" i="14"/>
  <c r="J41" i="14" a="1"/>
  <c r="J41" i="14"/>
  <c r="J42" i="14" a="1"/>
  <c r="J42" i="14" s="1"/>
  <c r="J43" i="14" a="1"/>
  <c r="J43" i="14" s="1"/>
  <c r="J44" i="14" a="1"/>
  <c r="J44" i="14"/>
  <c r="J45" i="14" a="1"/>
  <c r="J45" i="14"/>
  <c r="J46" i="14" a="1"/>
  <c r="J46" i="14" s="1"/>
  <c r="J47" i="14" a="1"/>
  <c r="J47" i="14" s="1"/>
  <c r="J48" i="14" a="1"/>
  <c r="J48" i="14"/>
  <c r="J49" i="14" a="1"/>
  <c r="J49" i="14"/>
  <c r="J50" i="14" a="1"/>
  <c r="J50" i="14" s="1"/>
  <c r="J51" i="14" a="1"/>
  <c r="J51" i="14" s="1"/>
  <c r="J52" i="14" a="1"/>
  <c r="J52" i="14"/>
  <c r="J53" i="14" a="1"/>
  <c r="J53" i="14"/>
  <c r="J54" i="14" a="1"/>
  <c r="J54" i="14" s="1"/>
  <c r="J55" i="14" a="1"/>
  <c r="J55" i="14" s="1"/>
  <c r="J56" i="14" a="1"/>
  <c r="J56" i="14"/>
  <c r="J57" i="14" a="1"/>
  <c r="J57" i="14"/>
  <c r="J58" i="14" a="1"/>
  <c r="J58" i="14" s="1"/>
  <c r="J59" i="14" a="1"/>
  <c r="J59" i="14" s="1"/>
  <c r="J60" i="14" a="1"/>
  <c r="J60" i="14"/>
  <c r="J61" i="14" a="1"/>
  <c r="J61" i="14"/>
  <c r="J62" i="14" a="1"/>
  <c r="J62" i="14" s="1"/>
  <c r="J63" i="14" a="1"/>
  <c r="J63" i="14" s="1"/>
  <c r="J64" i="14" a="1"/>
  <c r="J64" i="14"/>
  <c r="J65" i="14" a="1"/>
  <c r="J65" i="14" s="1"/>
  <c r="J66" i="14" a="1"/>
  <c r="J66" i="14" s="1"/>
  <c r="J67" i="14" a="1"/>
  <c r="J67" i="14" s="1"/>
  <c r="J68" i="14" a="1"/>
  <c r="J68" i="14"/>
  <c r="J69" i="14" a="1"/>
  <c r="J69" i="14"/>
  <c r="J70" i="14" a="1"/>
  <c r="J70" i="14" s="1"/>
  <c r="J71" i="14" a="1"/>
  <c r="J71" i="14" s="1"/>
  <c r="J72" i="14" a="1"/>
  <c r="J72" i="14"/>
  <c r="J73" i="14" a="1"/>
  <c r="J73" i="14"/>
  <c r="J74" i="14" a="1"/>
  <c r="J74" i="14" s="1"/>
  <c r="J75" i="14" a="1"/>
  <c r="J75" i="14" s="1"/>
  <c r="J76" i="14" a="1"/>
  <c r="J76" i="14"/>
  <c r="J77" i="14" a="1"/>
  <c r="J77" i="14"/>
  <c r="J78" i="14" a="1"/>
  <c r="J78" i="14" s="1"/>
  <c r="J79" i="14" a="1"/>
  <c r="J79" i="14" s="1"/>
  <c r="J80" i="14" a="1"/>
  <c r="J80" i="14"/>
  <c r="J81" i="14" a="1"/>
  <c r="J81" i="14"/>
  <c r="J82" i="14" a="1"/>
  <c r="J82" i="14" s="1"/>
  <c r="J83" i="14" a="1"/>
  <c r="J83" i="14" s="1"/>
  <c r="J84" i="14" a="1"/>
  <c r="J84" i="14"/>
  <c r="J85" i="14" a="1"/>
  <c r="J85" i="14"/>
  <c r="J86" i="14" a="1"/>
  <c r="J86" i="14" s="1"/>
  <c r="J87" i="14" a="1"/>
  <c r="J87" i="14" s="1"/>
  <c r="J88" i="14" a="1"/>
  <c r="J88" i="14"/>
  <c r="J89" i="14" a="1"/>
  <c r="J89" i="14"/>
  <c r="J90" i="14" a="1"/>
  <c r="J90" i="14" s="1"/>
  <c r="J91" i="14" a="1"/>
  <c r="J91" i="14" s="1"/>
  <c r="J92" i="14" a="1"/>
  <c r="J92" i="14"/>
  <c r="J93" i="14" a="1"/>
  <c r="J93" i="14"/>
  <c r="J94" i="14" a="1"/>
  <c r="J94" i="14" s="1"/>
  <c r="J95" i="14" a="1"/>
  <c r="J95" i="14" s="1"/>
  <c r="J96" i="14" a="1"/>
  <c r="J96" i="14"/>
  <c r="J97" i="14" a="1"/>
  <c r="J97" i="14"/>
  <c r="J98" i="14" a="1"/>
  <c r="J98" i="14" s="1"/>
  <c r="J99" i="14" a="1"/>
  <c r="J99" i="14" s="1"/>
  <c r="J100" i="14" a="1"/>
  <c r="J100" i="14"/>
  <c r="J101" i="14" a="1"/>
  <c r="J101" i="14"/>
  <c r="J102" i="14" a="1"/>
  <c r="J102" i="14" s="1"/>
  <c r="J103" i="14" a="1"/>
  <c r="J103" i="14" s="1"/>
  <c r="J4" i="14" a="1"/>
  <c r="J4" i="14"/>
  <c r="G83" i="13"/>
  <c r="G132" i="13" s="1"/>
  <c r="I132" i="13" s="1"/>
  <c r="F3" i="14"/>
  <c r="H3" i="14"/>
  <c r="H104" i="14"/>
  <c r="C3" i="14"/>
  <c r="C104" i="14"/>
  <c r="D3" i="14"/>
  <c r="D104" i="14"/>
  <c r="I3" i="14"/>
  <c r="I104" i="14"/>
  <c r="C17" i="16" s="1"/>
  <c r="K90" i="14"/>
  <c r="K89" i="14"/>
  <c r="K88" i="14"/>
  <c r="K87" i="14"/>
  <c r="K86" i="14"/>
  <c r="K85" i="14"/>
  <c r="K84" i="14"/>
  <c r="K83" i="14"/>
  <c r="K82" i="14"/>
  <c r="K81" i="14"/>
  <c r="K54" i="14"/>
  <c r="K53" i="14"/>
  <c r="K52" i="14"/>
  <c r="K51" i="14"/>
  <c r="K50" i="14"/>
  <c r="K49" i="14"/>
  <c r="K48" i="14"/>
  <c r="K47" i="14"/>
  <c r="K46" i="14"/>
  <c r="K45" i="14"/>
  <c r="K44" i="14"/>
  <c r="K43" i="14"/>
  <c r="K42" i="14"/>
  <c r="K41" i="14"/>
  <c r="K40" i="14"/>
  <c r="K39" i="14"/>
  <c r="K38" i="14"/>
  <c r="K37" i="14"/>
  <c r="K36" i="14"/>
  <c r="K35" i="14"/>
  <c r="K34" i="14"/>
  <c r="K33" i="14"/>
  <c r="K32" i="14"/>
  <c r="K31" i="14"/>
  <c r="K30" i="14"/>
  <c r="K29" i="14"/>
  <c r="K28" i="14"/>
  <c r="K27" i="14"/>
  <c r="K26" i="14"/>
  <c r="K25" i="14"/>
  <c r="K24" i="14"/>
  <c r="K23" i="14"/>
  <c r="K22" i="14"/>
  <c r="K21" i="14"/>
  <c r="K20" i="14"/>
  <c r="K19" i="14"/>
  <c r="K18" i="14"/>
  <c r="K17" i="14"/>
  <c r="K16" i="14"/>
  <c r="K15" i="14"/>
  <c r="K14" i="14"/>
  <c r="K13" i="14"/>
  <c r="K103" i="14"/>
  <c r="K102" i="14"/>
  <c r="K101" i="14"/>
  <c r="K100" i="14"/>
  <c r="K99" i="14"/>
  <c r="K98" i="14"/>
  <c r="K97" i="14"/>
  <c r="K96" i="14"/>
  <c r="K95" i="14"/>
  <c r="K94" i="14"/>
  <c r="K93" i="14"/>
  <c r="K92" i="14"/>
  <c r="K91" i="14"/>
  <c r="K80" i="14"/>
  <c r="K79" i="14"/>
  <c r="K78" i="14"/>
  <c r="K77" i="14"/>
  <c r="K76" i="14"/>
  <c r="G41" i="13"/>
  <c r="I41" i="13" s="1"/>
  <c r="G42" i="13"/>
  <c r="I42" i="13" s="1"/>
  <c r="F155" i="13"/>
  <c r="C25" i="15" s="1"/>
  <c r="F154" i="13"/>
  <c r="C24" i="15" s="1"/>
  <c r="H37" i="13"/>
  <c r="G19" i="13"/>
  <c r="I19" i="13" s="1"/>
  <c r="G139" i="13"/>
  <c r="G140" i="13"/>
  <c r="G138" i="13"/>
  <c r="G18" i="13"/>
  <c r="I18" i="13" s="1"/>
  <c r="C20" i="15"/>
  <c r="D20" i="15" s="1"/>
  <c r="K75" i="14"/>
  <c r="K74" i="14"/>
  <c r="K73" i="14"/>
  <c r="K72" i="14"/>
  <c r="K71" i="14"/>
  <c r="K70" i="14"/>
  <c r="K69" i="14"/>
  <c r="K68" i="14"/>
  <c r="K67" i="14"/>
  <c r="K66" i="14"/>
  <c r="K65" i="14"/>
  <c r="K64" i="14"/>
  <c r="K63" i="14"/>
  <c r="K62" i="14"/>
  <c r="K61" i="14"/>
  <c r="K60" i="14"/>
  <c r="K59" i="14"/>
  <c r="K58" i="14"/>
  <c r="K57" i="14"/>
  <c r="K56" i="14"/>
  <c r="K55" i="14"/>
  <c r="K12" i="14"/>
  <c r="K11" i="14"/>
  <c r="K10" i="14"/>
  <c r="K9" i="14"/>
  <c r="K8" i="14"/>
  <c r="K7" i="14"/>
  <c r="K6" i="14"/>
  <c r="K5" i="14"/>
  <c r="K4" i="14"/>
  <c r="C19" i="16" l="1"/>
  <c r="J3" i="14"/>
  <c r="J104" i="14" s="1"/>
  <c r="L89" i="14"/>
  <c r="L35" i="14"/>
  <c r="L88" i="14"/>
  <c r="L81" i="14"/>
  <c r="C25" i="16"/>
  <c r="L86" i="14"/>
  <c r="L82" i="14"/>
  <c r="G3" i="14"/>
  <c r="L87" i="14"/>
  <c r="L85" i="14"/>
  <c r="L100" i="14"/>
  <c r="L17" i="14"/>
  <c r="L25" i="14"/>
  <c r="L54" i="14"/>
  <c r="L15" i="14"/>
  <c r="L23" i="14"/>
  <c r="L39" i="14"/>
  <c r="L83" i="14"/>
  <c r="L93" i="14"/>
  <c r="L101" i="14"/>
  <c r="L84" i="14"/>
  <c r="L90" i="14"/>
  <c r="L33" i="14"/>
  <c r="L31" i="14"/>
  <c r="L36" i="14"/>
  <c r="L41" i="14"/>
  <c r="L51" i="14"/>
  <c r="L94" i="14"/>
  <c r="L37" i="14"/>
  <c r="L49" i="14"/>
  <c r="L52" i="14"/>
  <c r="L20" i="14"/>
  <c r="L47" i="14"/>
  <c r="L30" i="14"/>
  <c r="L19" i="14"/>
  <c r="L28" i="14"/>
  <c r="L44" i="14"/>
  <c r="L76" i="14"/>
  <c r="L99" i="14"/>
  <c r="L24" i="14"/>
  <c r="L26" i="14"/>
  <c r="L40" i="14"/>
  <c r="L42" i="14"/>
  <c r="L13" i="14"/>
  <c r="L38" i="14"/>
  <c r="L45" i="14"/>
  <c r="L79" i="14"/>
  <c r="L27" i="14"/>
  <c r="L43" i="14"/>
  <c r="L50" i="14"/>
  <c r="L22" i="14"/>
  <c r="L29" i="14"/>
  <c r="L92" i="14"/>
  <c r="L16" i="14"/>
  <c r="L18" i="14"/>
  <c r="L32" i="14"/>
  <c r="L34" i="14"/>
  <c r="L48" i="14"/>
  <c r="L14" i="14"/>
  <c r="L21" i="14"/>
  <c r="L46" i="14"/>
  <c r="L53" i="14"/>
  <c r="L91" i="14"/>
  <c r="L95" i="14"/>
  <c r="L98" i="14"/>
  <c r="L103" i="14"/>
  <c r="L77" i="14"/>
  <c r="L80" i="14"/>
  <c r="L97" i="14"/>
  <c r="L102" i="14"/>
  <c r="L78" i="14"/>
  <c r="L96" i="14"/>
  <c r="L72" i="14"/>
  <c r="L57" i="14"/>
  <c r="L8" i="14"/>
  <c r="L12" i="14"/>
  <c r="L55" i="14"/>
  <c r="L56" i="14"/>
  <c r="L61" i="14"/>
  <c r="L66" i="14"/>
  <c r="L67" i="14"/>
  <c r="L68" i="14"/>
  <c r="L70" i="14"/>
  <c r="L73" i="14"/>
  <c r="L7" i="14"/>
  <c r="L69" i="14"/>
  <c r="L62" i="14"/>
  <c r="L6" i="14"/>
  <c r="L58" i="14"/>
  <c r="L9" i="14"/>
  <c r="L59" i="14"/>
  <c r="L74" i="14"/>
  <c r="L63" i="14"/>
  <c r="L60" i="14"/>
  <c r="L71" i="14"/>
  <c r="L75" i="14"/>
  <c r="L11" i="14"/>
  <c r="L64" i="14"/>
  <c r="L5" i="14"/>
  <c r="L65" i="14"/>
  <c r="L10" i="14"/>
  <c r="G137" i="13" l="1"/>
  <c r="I140" i="13"/>
  <c r="G90" i="13"/>
  <c r="I90" i="13" s="1"/>
  <c r="G74" i="13"/>
  <c r="I138" i="13" l="1"/>
  <c r="I139" i="13"/>
  <c r="C24" i="16"/>
  <c r="C5" i="16"/>
  <c r="H134" i="13"/>
  <c r="C26" i="16" l="1"/>
  <c r="C15" i="16" l="1"/>
  <c r="C10" i="16" s="1"/>
  <c r="B15" i="15"/>
  <c r="B14" i="15"/>
  <c r="B13" i="15"/>
  <c r="B12" i="15"/>
  <c r="B11" i="15"/>
  <c r="B10" i="15"/>
  <c r="B9" i="15"/>
  <c r="B8" i="15"/>
  <c r="B7" i="15"/>
  <c r="B6" i="15"/>
  <c r="B5" i="15"/>
  <c r="G16" i="13"/>
  <c r="I16" i="13" s="1"/>
  <c r="I137" i="13"/>
  <c r="G116" i="13"/>
  <c r="I116" i="13" s="1"/>
  <c r="G115" i="13"/>
  <c r="I115" i="13" s="1"/>
  <c r="G114" i="13"/>
  <c r="I114" i="13" s="1"/>
  <c r="G113" i="13"/>
  <c r="I113" i="13" s="1"/>
  <c r="G112" i="13"/>
  <c r="I112" i="13" s="1"/>
  <c r="G111" i="13"/>
  <c r="I111" i="13" s="1"/>
  <c r="G110" i="13"/>
  <c r="G103" i="13"/>
  <c r="I103" i="13" s="1"/>
  <c r="G102" i="13"/>
  <c r="I102" i="13" s="1"/>
  <c r="G101" i="13"/>
  <c r="I101" i="13" s="1"/>
  <c r="G100" i="13"/>
  <c r="I100" i="13" s="1"/>
  <c r="G99" i="13"/>
  <c r="I99" i="13" s="1"/>
  <c r="G98" i="13"/>
  <c r="I98" i="13" s="1"/>
  <c r="G97" i="13"/>
  <c r="I97" i="13" s="1"/>
  <c r="G89" i="13"/>
  <c r="I89" i="13" s="1"/>
  <c r="G88" i="13"/>
  <c r="I88" i="13" s="1"/>
  <c r="G87" i="13"/>
  <c r="I87" i="13" s="1"/>
  <c r="G86" i="13"/>
  <c r="I86" i="13" s="1"/>
  <c r="G85" i="13"/>
  <c r="I85" i="13" s="1"/>
  <c r="G84" i="13"/>
  <c r="I83" i="13"/>
  <c r="G82" i="13"/>
  <c r="I82" i="13" s="1"/>
  <c r="G81" i="13"/>
  <c r="I74" i="13"/>
  <c r="G73" i="13"/>
  <c r="I73" i="13" s="1"/>
  <c r="G72" i="13"/>
  <c r="I72" i="13" s="1"/>
  <c r="G71" i="13"/>
  <c r="I71" i="13" s="1"/>
  <c r="G70" i="13"/>
  <c r="I70" i="13" s="1"/>
  <c r="G69" i="13"/>
  <c r="I69" i="13" s="1"/>
  <c r="G68" i="13"/>
  <c r="I68" i="13" s="1"/>
  <c r="G67" i="13"/>
  <c r="I67" i="13" s="1"/>
  <c r="G66" i="13"/>
  <c r="I66" i="13" s="1"/>
  <c r="G65" i="13"/>
  <c r="I65" i="13" s="1"/>
  <c r="G64" i="13"/>
  <c r="G63" i="13"/>
  <c r="I63" i="13" s="1"/>
  <c r="G62" i="13"/>
  <c r="I62" i="13" s="1"/>
  <c r="G55" i="13"/>
  <c r="I55" i="13" s="1"/>
  <c r="G54" i="13"/>
  <c r="I54" i="13" s="1"/>
  <c r="G53" i="13"/>
  <c r="I53" i="13" s="1"/>
  <c r="G52" i="13"/>
  <c r="I52" i="13" s="1"/>
  <c r="G51" i="13"/>
  <c r="I51" i="13" s="1"/>
  <c r="G50" i="13"/>
  <c r="I50" i="13" s="1"/>
  <c r="G49" i="13"/>
  <c r="I49" i="13" s="1"/>
  <c r="G48" i="13"/>
  <c r="G10" i="13"/>
  <c r="H12" i="13"/>
  <c r="G40" i="13"/>
  <c r="G45" i="13" s="1"/>
  <c r="G33" i="13"/>
  <c r="I33" i="13" s="1"/>
  <c r="G32" i="13"/>
  <c r="I32" i="13" s="1"/>
  <c r="G31" i="13"/>
  <c r="I31" i="13" s="1"/>
  <c r="G30" i="13"/>
  <c r="I30" i="13" s="1"/>
  <c r="H145" i="13"/>
  <c r="H120" i="13"/>
  <c r="H107" i="13"/>
  <c r="H94" i="13"/>
  <c r="H78" i="13"/>
  <c r="H59" i="13"/>
  <c r="H45" i="13"/>
  <c r="H27" i="13"/>
  <c r="G15" i="13"/>
  <c r="I15" i="13" s="1"/>
  <c r="G17" i="13"/>
  <c r="I17" i="13" s="1"/>
  <c r="G20" i="13"/>
  <c r="I20" i="13" s="1"/>
  <c r="G21" i="13"/>
  <c r="I21" i="13" s="1"/>
  <c r="G22" i="13"/>
  <c r="I22" i="13" s="1"/>
  <c r="G23" i="13"/>
  <c r="I23" i="13" s="1"/>
  <c r="I64" i="13" l="1"/>
  <c r="G131" i="13"/>
  <c r="I131" i="13" s="1"/>
  <c r="I110" i="13"/>
  <c r="G120" i="13"/>
  <c r="I48" i="13"/>
  <c r="I59" i="13" s="1"/>
  <c r="G59" i="13"/>
  <c r="G126" i="13" s="1"/>
  <c r="G12" i="13"/>
  <c r="C5" i="15" s="1"/>
  <c r="I10" i="13"/>
  <c r="I12" i="13" s="1"/>
  <c r="I40" i="13"/>
  <c r="I45" i="13" s="1"/>
  <c r="I81" i="13"/>
  <c r="G94" i="13"/>
  <c r="C19" i="15"/>
  <c r="C23" i="15" s="1"/>
  <c r="G145" i="13"/>
  <c r="C15" i="15" s="1"/>
  <c r="I120" i="13"/>
  <c r="I145" i="13"/>
  <c r="I107" i="13"/>
  <c r="G107" i="13"/>
  <c r="I84" i="13"/>
  <c r="I78" i="13"/>
  <c r="G78" i="13"/>
  <c r="G37" i="13"/>
  <c r="I27" i="13"/>
  <c r="G27" i="13"/>
  <c r="G123" i="13" s="1"/>
  <c r="C22" i="15" l="1"/>
  <c r="C27" i="15" s="1"/>
  <c r="I94" i="13"/>
  <c r="C18" i="16"/>
  <c r="C7" i="15"/>
  <c r="G124" i="13"/>
  <c r="I124" i="13" s="1"/>
  <c r="C6" i="15"/>
  <c r="C13" i="15"/>
  <c r="G130" i="13"/>
  <c r="I130" i="13" s="1"/>
  <c r="C11" i="15"/>
  <c r="G128" i="13"/>
  <c r="I128" i="13" s="1"/>
  <c r="C10" i="15"/>
  <c r="G127" i="13"/>
  <c r="I127" i="13" s="1"/>
  <c r="C9" i="15"/>
  <c r="I126" i="13"/>
  <c r="C12" i="15"/>
  <c r="G129" i="13"/>
  <c r="I129" i="13" s="1"/>
  <c r="C8" i="15"/>
  <c r="G125" i="13"/>
  <c r="I125" i="13" s="1"/>
  <c r="G134" i="13" l="1"/>
  <c r="I123" i="13"/>
  <c r="I134" i="13" s="1"/>
  <c r="C8" i="16" s="1"/>
  <c r="I147" i="13" l="1"/>
  <c r="F35" i="12" l="1"/>
  <c r="C35" i="12"/>
  <c r="E15" i="12"/>
  <c r="C43" i="1"/>
  <c r="G154" i="2"/>
  <c r="G151" i="2"/>
  <c r="G152" i="2"/>
  <c r="G150" i="2"/>
  <c r="G153" i="2"/>
  <c r="F19" i="1"/>
  <c r="B14" i="2" l="1"/>
  <c r="B13" i="2"/>
  <c r="B12" i="2"/>
  <c r="B11" i="2"/>
  <c r="B35" i="12"/>
  <c r="F37" i="12" s="1"/>
  <c r="E9" i="12"/>
  <c r="G9" i="12"/>
  <c r="H9" i="12"/>
  <c r="H35" i="12" s="1"/>
  <c r="E10" i="12"/>
  <c r="G10" i="12"/>
  <c r="H10" i="12"/>
  <c r="E11" i="12"/>
  <c r="G11" i="12"/>
  <c r="H11" i="12" s="1"/>
  <c r="E12" i="12"/>
  <c r="G12" i="12"/>
  <c r="H12" i="12" s="1"/>
  <c r="E13" i="12"/>
  <c r="G13" i="12"/>
  <c r="H13" i="12" s="1"/>
  <c r="E14" i="12"/>
  <c r="E35" i="12" s="1"/>
  <c r="G14" i="12"/>
  <c r="H14" i="12" s="1"/>
  <c r="G15" i="12"/>
  <c r="H15" i="12" s="1"/>
  <c r="E16" i="12"/>
  <c r="G16" i="12"/>
  <c r="H16" i="12"/>
  <c r="E17" i="12"/>
  <c r="G17" i="12"/>
  <c r="H17" i="12" s="1"/>
  <c r="E18" i="12"/>
  <c r="G18" i="12"/>
  <c r="H18" i="12" s="1"/>
  <c r="E19" i="12"/>
  <c r="G19" i="12"/>
  <c r="H19" i="12" s="1"/>
  <c r="E20" i="12"/>
  <c r="G20" i="12"/>
  <c r="H20" i="12" s="1"/>
  <c r="E21" i="12"/>
  <c r="G21" i="12"/>
  <c r="H21" i="12" s="1"/>
  <c r="E22" i="12"/>
  <c r="G22" i="12"/>
  <c r="H22" i="12" s="1"/>
  <c r="E23" i="12"/>
  <c r="G23" i="12"/>
  <c r="H23" i="12" s="1"/>
  <c r="E24" i="12"/>
  <c r="G24" i="12"/>
  <c r="H24" i="12" s="1"/>
  <c r="E25" i="12"/>
  <c r="G25" i="12"/>
  <c r="H25" i="12" s="1"/>
  <c r="E26" i="12"/>
  <c r="G26" i="12"/>
  <c r="H26" i="12" s="1"/>
  <c r="E27" i="12"/>
  <c r="G27" i="12"/>
  <c r="H27" i="12" s="1"/>
  <c r="E28" i="12"/>
  <c r="G28" i="12"/>
  <c r="H28" i="12" s="1"/>
  <c r="E29" i="12"/>
  <c r="G29" i="12"/>
  <c r="H29" i="12" s="1"/>
  <c r="E30" i="12"/>
  <c r="G30" i="12"/>
  <c r="H30" i="12" s="1"/>
  <c r="E31" i="12"/>
  <c r="G31" i="12"/>
  <c r="H31" i="12"/>
  <c r="E32" i="12"/>
  <c r="G32" i="12"/>
  <c r="H32" i="12" s="1"/>
  <c r="E33" i="12"/>
  <c r="G33" i="12"/>
  <c r="H33" i="12" s="1"/>
  <c r="C28" i="1"/>
  <c r="C30" i="1"/>
  <c r="C29" i="1"/>
  <c r="G35" i="12" l="1"/>
  <c r="C57" i="1"/>
  <c r="D75" i="2"/>
  <c r="D76" i="2" s="1"/>
  <c r="F57" i="1"/>
  <c r="F62" i="1" s="1"/>
  <c r="F60" i="1" s="1"/>
  <c r="C58" i="1"/>
  <c r="B19" i="1" l="1"/>
  <c r="B37" i="12" s="1"/>
  <c r="G131" i="2" l="1"/>
  <c r="G132" i="2"/>
  <c r="G126" i="2"/>
  <c r="G125" i="2"/>
  <c r="G68" i="2"/>
  <c r="D65" i="2"/>
  <c r="G33" i="2"/>
  <c r="G34" i="2"/>
  <c r="G35" i="2"/>
  <c r="G36" i="2"/>
  <c r="G37" i="2"/>
  <c r="G38" i="2"/>
  <c r="G39" i="2"/>
  <c r="G40" i="2"/>
  <c r="G41" i="2"/>
  <c r="G42" i="2"/>
  <c r="G43" i="2"/>
  <c r="G44" i="2"/>
  <c r="G45" i="2"/>
  <c r="G46" i="2"/>
  <c r="G47" i="2"/>
  <c r="G48" i="2"/>
  <c r="G49" i="2"/>
  <c r="G50" i="2"/>
  <c r="G51" i="2"/>
  <c r="G52" i="2"/>
  <c r="G53" i="2"/>
  <c r="G54" i="2"/>
  <c r="G55" i="2"/>
  <c r="G56" i="2"/>
  <c r="G57" i="2"/>
  <c r="G58" i="2"/>
  <c r="G59" i="2"/>
  <c r="G61" i="2"/>
  <c r="G32" i="2"/>
  <c r="E30" i="1"/>
  <c r="E29" i="1"/>
  <c r="E28" i="1"/>
  <c r="D34" i="1"/>
  <c r="D35" i="1"/>
  <c r="D36" i="1"/>
  <c r="D37" i="1"/>
  <c r="F22" i="1" l="1"/>
  <c r="G133" i="2" l="1"/>
  <c r="G102" i="2" l="1"/>
  <c r="G100" i="2"/>
  <c r="G99" i="2" l="1"/>
  <c r="G101" i="2"/>
  <c r="D33" i="1" l="1"/>
  <c r="G60" i="2"/>
  <c r="B88" i="1"/>
  <c r="I138" i="2" s="1"/>
  <c r="A88" i="1"/>
  <c r="D38" i="1" l="1"/>
  <c r="H141" i="2" l="1"/>
  <c r="G30" i="2" l="1"/>
  <c r="C94" i="1"/>
  <c r="C88" i="1"/>
  <c r="C83" i="1"/>
  <c r="G31" i="2" l="1"/>
  <c r="D62" i="2" s="1"/>
  <c r="G62" i="2" s="1"/>
  <c r="E20" i="2" l="1"/>
  <c r="E19" i="2"/>
  <c r="E139" i="2" l="1"/>
  <c r="H139" i="2" s="1"/>
  <c r="F19" i="2"/>
  <c r="G122" i="2"/>
  <c r="D42" i="1"/>
  <c r="G85" i="2" l="1"/>
  <c r="H76" i="2" l="1"/>
  <c r="I76" i="2" s="1"/>
  <c r="G134" i="2"/>
  <c r="H75" i="2" l="1"/>
  <c r="I75" i="2" s="1"/>
  <c r="G106" i="2"/>
  <c r="G96" i="2" l="1"/>
  <c r="G98" i="2" l="1"/>
  <c r="G97" i="2" l="1"/>
  <c r="G105" i="2" l="1"/>
  <c r="G104" i="2" l="1"/>
  <c r="G92" i="2" l="1"/>
  <c r="G20" i="2" l="1"/>
  <c r="G21" i="2" s="1"/>
  <c r="H25" i="2" s="1"/>
  <c r="I25" i="2" l="1"/>
  <c r="F68" i="1"/>
  <c r="G94" i="2"/>
  <c r="D58" i="1" l="1"/>
  <c r="G80" i="2" l="1"/>
  <c r="C82" i="1"/>
  <c r="H81" i="2" l="1"/>
  <c r="I81" i="2" s="1"/>
  <c r="G95" i="2"/>
  <c r="G121" i="2"/>
  <c r="G103" i="2"/>
  <c r="G107" i="2"/>
  <c r="G123" i="2"/>
  <c r="F69" i="1"/>
  <c r="F70" i="1" s="1"/>
  <c r="F79" i="1" l="1"/>
  <c r="F20" i="2"/>
  <c r="F67" i="1" l="1"/>
  <c r="F76" i="1" l="1"/>
  <c r="H62" i="2" l="1"/>
  <c r="I62" i="2" s="1"/>
  <c r="F72" i="1" l="1"/>
  <c r="G65" i="2" l="1"/>
  <c r="H71" i="2" s="1"/>
  <c r="I71" i="2" s="1"/>
  <c r="D39" i="1"/>
  <c r="F74" i="1" l="1"/>
  <c r="E39" i="1"/>
  <c r="C84" i="2"/>
  <c r="G84" i="2" s="1"/>
  <c r="H88" i="2" s="1"/>
  <c r="G88" i="2" s="1"/>
  <c r="D57" i="1" l="1"/>
  <c r="C86" i="2"/>
  <c r="F28" i="1"/>
  <c r="D43" i="1"/>
  <c r="D45" i="1" s="1"/>
  <c r="G91" i="2"/>
  <c r="F29" i="1" l="1"/>
  <c r="D86" i="2"/>
  <c r="I88" i="2" l="1"/>
  <c r="C88" i="2"/>
  <c r="D88" i="2" s="1"/>
  <c r="G93" i="2"/>
  <c r="F30" i="1"/>
  <c r="F80" i="1"/>
  <c r="H107" i="2" l="1"/>
  <c r="I107" i="2" s="1"/>
  <c r="F81" i="1" l="1"/>
  <c r="G109" i="2"/>
  <c r="H109" i="2" l="1"/>
  <c r="I109" i="2" s="1"/>
  <c r="G111" i="2" l="1"/>
  <c r="F82" i="1"/>
  <c r="H111" i="2" l="1"/>
  <c r="I111" i="2" s="1"/>
  <c r="H113" i="2" l="1"/>
  <c r="I113" i="2" s="1"/>
  <c r="F83" i="1"/>
  <c r="G115" i="2" l="1"/>
  <c r="H115" i="2" s="1"/>
  <c r="I115" i="2" s="1"/>
  <c r="E140" i="2"/>
  <c r="H140" i="2" s="1"/>
  <c r="H142" i="2" s="1"/>
  <c r="F96" i="1" s="1"/>
  <c r="G113" i="2"/>
  <c r="F86" i="1"/>
  <c r="F88" i="1" l="1"/>
  <c r="F90" i="1" s="1"/>
  <c r="H117" i="2"/>
  <c r="H118" i="2"/>
  <c r="H134" i="2"/>
  <c r="I134" i="2" s="1"/>
  <c r="D86" i="1"/>
  <c r="C86" i="1"/>
  <c r="I118" i="2" l="1"/>
  <c r="G118" i="2"/>
  <c r="G136" i="2"/>
  <c r="F92" i="1"/>
  <c r="H136" i="2" l="1"/>
  <c r="I136" i="2" s="1"/>
  <c r="C90" i="1" l="1"/>
  <c r="D90" i="1"/>
  <c r="F142" i="2"/>
  <c r="F94" i="1"/>
  <c r="H144" i="2"/>
  <c r="D96" i="1" l="1"/>
  <c r="F98" i="1" s="1"/>
  <c r="G155" i="2" l="1"/>
  <c r="H156" i="2" s="1"/>
  <c r="I156" i="2" s="1"/>
  <c r="F100" i="1" l="1"/>
  <c r="H160" i="2"/>
  <c r="I160" i="2" l="1"/>
  <c r="J25" i="2"/>
  <c r="J62" i="2"/>
  <c r="J115" i="2"/>
  <c r="J75" i="2"/>
  <c r="J71" i="2"/>
  <c r="J111" i="2"/>
  <c r="J76" i="2"/>
  <c r="J138" i="2"/>
  <c r="J81" i="2"/>
  <c r="J136" i="2"/>
  <c r="J134" i="2"/>
  <c r="J107" i="2"/>
  <c r="J88" i="2"/>
  <c r="J109" i="2"/>
  <c r="J156" i="2"/>
  <c r="F102" i="1"/>
  <c r="E72" i="1" s="1"/>
  <c r="J160" i="2" l="1"/>
  <c r="E98" i="1"/>
  <c r="E82" i="1"/>
  <c r="E74" i="1"/>
  <c r="E88" i="1"/>
  <c r="E76" i="1"/>
  <c r="E90" i="1"/>
  <c r="E92" i="1"/>
  <c r="E79" i="1"/>
  <c r="E96" i="1"/>
  <c r="E70" i="1"/>
  <c r="E94" i="1"/>
  <c r="E81" i="1"/>
  <c r="E80" i="1"/>
  <c r="E83" i="1"/>
  <c r="E100" i="1"/>
  <c r="F106" i="1" l="1"/>
  <c r="E86" i="1"/>
  <c r="E102" i="1"/>
  <c r="H147" i="13" l="1"/>
  <c r="C3" i="16" s="1"/>
  <c r="G147" i="13"/>
  <c r="C2" i="16" s="1"/>
  <c r="C14" i="15"/>
  <c r="C17" i="15" s="1"/>
  <c r="C29" i="15" s="1"/>
  <c r="C12" i="16" l="1"/>
  <c r="C4" i="16"/>
  <c r="D17" i="15"/>
  <c r="C31" i="15"/>
  <c r="C32" i="15" s="1"/>
  <c r="C21" i="16" s="1"/>
  <c r="C6" i="16"/>
  <c r="C7" i="16" s="1"/>
  <c r="D29" i="15" l="1"/>
  <c r="G104" i="14" l="1"/>
  <c r="C13" i="16" s="1"/>
  <c r="L4" i="14"/>
  <c r="L104" i="14" s="1"/>
  <c r="C16" i="16" l="1"/>
  <c r="C11" i="16" s="1"/>
  <c r="D19" i="15"/>
  <c r="L3" i="14"/>
  <c r="D22" i="15" l="1"/>
  <c r="D27" i="15" l="1"/>
  <c r="D31" i="15" s="1"/>
  <c r="D32" i="15" s="1"/>
  <c r="C22"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Siarn Stowers-Nigro</author>
  </authors>
  <commentList>
    <comment ref="A2" authorId="0" shapeId="0" xr:uid="{9B2A176D-7DEE-47BB-8AF3-026D21A54296}">
      <text>
        <r>
          <rPr>
            <b/>
            <sz val="9"/>
            <color indexed="81"/>
            <rFont val="Tahoma"/>
            <family val="2"/>
          </rPr>
          <t xml:space="preserve">If your development is larger than 100 then email RDU@HUD.govt.nz for a new template. </t>
        </r>
      </text>
    </comment>
    <comment ref="I2" authorId="0" shapeId="0" xr:uid="{B3200603-DEBF-4950-86FF-DB3FAB687E0A}">
      <text>
        <r>
          <rPr>
            <b/>
            <sz val="9"/>
            <color indexed="81"/>
            <rFont val="Tahoma"/>
            <family val="2"/>
          </rPr>
          <t>This is the difference between the market value and underwrite price, presented as a percentage</t>
        </r>
      </text>
    </comment>
    <comment ref="J2" authorId="0" shapeId="0" xr:uid="{B1B88AF6-723C-4900-B3D8-D9B5E04F40A5}">
      <text>
        <r>
          <rPr>
            <b/>
            <sz val="9"/>
            <color indexed="81"/>
            <rFont val="Tahoma"/>
            <family val="2"/>
          </rPr>
          <t>This is the discounted amount you are proposing in you application that the Crown will purchase the house for if an underwrite is granted and then triggered.</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<sst xmlns="http://schemas.openxmlformats.org/spreadsheetml/2006/main" count="703" uniqueCount="433">
  <si>
    <t>FEASABILITY SAMPLE FOR BUILD READY DEVELOPMENT PATHWAY</t>
  </si>
  <si>
    <t>Disclaimer: this is an example template indicating the level of detail required relevant to enable the BRD team to assess your application. While providing a feasibility analysis is mandatory, using this exact template is not required and is provided to assist as a guide.  If you would like to use this as a base, please amend the document to suit your development and ensure all formulas and resulting figures are calculating as you would expect and are correct.  This form must not be used for any other purpose or relied on by any other party. The BRD team will rely on the information provided.  You can update this detail if needed, if and when your application progresses through to the next stage.</t>
  </si>
  <si>
    <t>Applicant Name</t>
  </si>
  <si>
    <t>Project</t>
  </si>
  <si>
    <t>Development Address</t>
  </si>
  <si>
    <t>Date Prepared</t>
  </si>
  <si>
    <t>DEVELOPMENT DETAIL</t>
  </si>
  <si>
    <t>PROGRAMME</t>
  </si>
  <si>
    <t>Number of current dwellings on site</t>
  </si>
  <si>
    <t>Transaction entered</t>
  </si>
  <si>
    <t>1-Bedroom dwellings proposed</t>
  </si>
  <si>
    <t>Settle Land (date)</t>
  </si>
  <si>
    <t>2-Bedroom dwellings proposed</t>
  </si>
  <si>
    <t>Construction Commences</t>
  </si>
  <si>
    <t>3-Bedroom dwellings proposed</t>
  </si>
  <si>
    <t xml:space="preserve">  </t>
  </si>
  <si>
    <t>Construction Period (months)</t>
  </si>
  <si>
    <t>4-Bedroom dwellings proposed</t>
  </si>
  <si>
    <t>5-Bedroom dwellings proposed</t>
  </si>
  <si>
    <t>Total</t>
  </si>
  <si>
    <t>Construction Complete</t>
  </si>
  <si>
    <t>Number of Car Parks</t>
  </si>
  <si>
    <t>Settlement Period (months)</t>
  </si>
  <si>
    <t>Project Complete</t>
  </si>
  <si>
    <t>Land Area</t>
  </si>
  <si>
    <t>m²</t>
  </si>
  <si>
    <t>Zoning type</t>
  </si>
  <si>
    <t>Proposed Height</t>
  </si>
  <si>
    <t>(no. of storeys including ground floor)</t>
  </si>
  <si>
    <t>Number of Levels   - Below Ground</t>
  </si>
  <si>
    <t>Coverage Allowed</t>
  </si>
  <si>
    <t>Max %</t>
  </si>
  <si>
    <t>Max m²</t>
  </si>
  <si>
    <t>Actual m²</t>
  </si>
  <si>
    <t>Actual %</t>
  </si>
  <si>
    <t>Difference</t>
  </si>
  <si>
    <t>Max Building Coverage</t>
  </si>
  <si>
    <t>Max Impermiable  Site Coverage</t>
  </si>
  <si>
    <t>Landscaping Requirement</t>
  </si>
  <si>
    <t>Proposed Scheme</t>
  </si>
  <si>
    <t>Number</t>
  </si>
  <si>
    <t>GFA</t>
  </si>
  <si>
    <t>Total GFA</t>
  </si>
  <si>
    <t>Internal</t>
  </si>
  <si>
    <t>Stairs / Common Area</t>
  </si>
  <si>
    <t>Impermiable</t>
  </si>
  <si>
    <t>Driveway / Carparks</t>
  </si>
  <si>
    <t>Landscaping</t>
  </si>
  <si>
    <t>Total Land</t>
  </si>
  <si>
    <t>Should match Land Area in B23 above</t>
  </si>
  <si>
    <t>NOTES, ASSUMPTIONS, EXCLUSIONS , PRECINCT, OVERLAYS, CONTROLS, DESIGNATIONS, SITE CONDITIONS</t>
  </si>
  <si>
    <t>SALES</t>
  </si>
  <si>
    <t>Incl. GST</t>
  </si>
  <si>
    <t>Excl. GST</t>
  </si>
  <si>
    <t>GROSS REVENUE</t>
  </si>
  <si>
    <t>Dwelling Av. $/m2</t>
  </si>
  <si>
    <t>Total  Revenue - incl GST</t>
  </si>
  <si>
    <t>Average Sale</t>
  </si>
  <si>
    <t>GST Portion</t>
  </si>
  <si>
    <t>NET REVENUE</t>
  </si>
  <si>
    <t>Total Revenue - excl GST</t>
  </si>
  <si>
    <t>COSTS</t>
  </si>
  <si>
    <t>Land</t>
  </si>
  <si>
    <t>Purchase Price (incl. GST)</t>
  </si>
  <si>
    <t xml:space="preserve">% of Total Cost </t>
  </si>
  <si>
    <t>Purchase Price (excl. GST)</t>
  </si>
  <si>
    <t>Purchase Expenses</t>
  </si>
  <si>
    <t>Consultants to RC Application / Scope</t>
  </si>
  <si>
    <t>Marketing</t>
  </si>
  <si>
    <t>Selling Expenses</t>
  </si>
  <si>
    <t>Construction</t>
  </si>
  <si>
    <t>Site Preparation</t>
  </si>
  <si>
    <t>Building</t>
  </si>
  <si>
    <t>Externals</t>
  </si>
  <si>
    <t xml:space="preserve">P &amp; G </t>
  </si>
  <si>
    <t>Margin on Constuction</t>
  </si>
  <si>
    <t>Sub total Construction</t>
  </si>
  <si>
    <t>Cost Per Home</t>
  </si>
  <si>
    <t>TOTAL Costs</t>
  </si>
  <si>
    <t>Statutory</t>
  </si>
  <si>
    <t>Development Management</t>
  </si>
  <si>
    <t>Development Contingency</t>
  </si>
  <si>
    <t>Cost before Finance</t>
  </si>
  <si>
    <t xml:space="preserve"> </t>
  </si>
  <si>
    <t xml:space="preserve">Finance </t>
  </si>
  <si>
    <t>TOTAL DEVELOPMENT COSTS</t>
  </si>
  <si>
    <t>DEVELOPMENT MARGIN FOR RISK/PROFIT</t>
  </si>
  <si>
    <t>jh</t>
  </si>
  <si>
    <t>DEVELOPMENT MARGIN %</t>
  </si>
  <si>
    <t>Summary of Revenue - Prices by dwelling type</t>
  </si>
  <si>
    <t>Disclaimer: this is an example template indicating the level of detail required relevant to enable the BRD team to assess your application. While providing a feasibility analysis is required, completing template is not mandatory and is provided to assist as a guide.  Please amend the document to suit your development and ensure all formulas and resulting figures are calculating as you would expect and are correct.  This form must not be used for any other purpose or relied on by any other party. The BRD team will rely on the information provided.  You can update this detail if needed, if and when your application progresses through to the next stage.</t>
  </si>
  <si>
    <t>Proposed Dwellings</t>
  </si>
  <si>
    <t># of Dwellings</t>
  </si>
  <si>
    <t>Dwelling GFA</t>
  </si>
  <si>
    <t>Other outdoor areas</t>
  </si>
  <si>
    <t>Total Area</t>
  </si>
  <si>
    <t>Proposed Sale Price</t>
  </si>
  <si>
    <t>GST</t>
  </si>
  <si>
    <t>1-Bedroom</t>
  </si>
  <si>
    <t>2-Bedroom</t>
  </si>
  <si>
    <t>3-Bedroom</t>
  </si>
  <si>
    <t>4-Bedroom</t>
  </si>
  <si>
    <t>5-Bedroom</t>
  </si>
  <si>
    <t>Check</t>
  </si>
  <si>
    <t>Average sale price</t>
  </si>
  <si>
    <t>Summary of Development Costs</t>
  </si>
  <si>
    <t>Per</t>
  </si>
  <si>
    <t xml:space="preserve">% of  </t>
  </si>
  <si>
    <t>NOTES</t>
  </si>
  <si>
    <t>Land rate ($/sqm)</t>
  </si>
  <si>
    <t>Dwelling</t>
  </si>
  <si>
    <t xml:space="preserve">Cost  </t>
  </si>
  <si>
    <t>LAND</t>
  </si>
  <si>
    <t>Apportionment of land</t>
  </si>
  <si>
    <t xml:space="preserve">Purchase Price </t>
  </si>
  <si>
    <t xml:space="preserve">Land area (sqm)  </t>
  </si>
  <si>
    <t>Cost of land purchase</t>
  </si>
  <si>
    <t>Valuation pre-sale</t>
  </si>
  <si>
    <t>Survey, titles for land</t>
  </si>
  <si>
    <t>Legal Expenses on Sales and Purchase</t>
  </si>
  <si>
    <t>Other Costs</t>
  </si>
  <si>
    <t>CONSULTANTS COSTS</t>
  </si>
  <si>
    <t>Cost Type</t>
  </si>
  <si>
    <t>Provider</t>
  </si>
  <si>
    <t>Qty</t>
  </si>
  <si>
    <t>Unit</t>
  </si>
  <si>
    <t>Rate</t>
  </si>
  <si>
    <t>Value</t>
  </si>
  <si>
    <t>Architect RC Documentation</t>
  </si>
  <si>
    <t>[Provider name]</t>
  </si>
  <si>
    <t>sum</t>
  </si>
  <si>
    <t>Bulk and Location</t>
  </si>
  <si>
    <t>Architect to IFC Design</t>
  </si>
  <si>
    <t>%</t>
  </si>
  <si>
    <t>Architect Monitoring</t>
  </si>
  <si>
    <t>months</t>
  </si>
  <si>
    <t>Site Topo Survey</t>
  </si>
  <si>
    <r>
      <t xml:space="preserve">Structural Engineer </t>
    </r>
    <r>
      <rPr>
        <i/>
        <sz val="11"/>
        <color rgb="FF000000"/>
        <rFont val="Calibri"/>
        <family val="2"/>
        <scheme val="minor"/>
      </rPr>
      <t>Concept Stage</t>
    </r>
  </si>
  <si>
    <t>Structural Peer Review &amp; Seismic</t>
  </si>
  <si>
    <t>total fee</t>
  </si>
  <si>
    <t>Civil Engineering Design, Infrastructure Report</t>
  </si>
  <si>
    <t>Overland Flow Path Report</t>
  </si>
  <si>
    <t>Building Services - Electrical</t>
  </si>
  <si>
    <t>Building Services - Hydraulic</t>
  </si>
  <si>
    <t>Building Services - Mechanical</t>
  </si>
  <si>
    <t xml:space="preserve">Fire Engineering </t>
  </si>
  <si>
    <t xml:space="preserve">Acoustic Engineering </t>
  </si>
  <si>
    <t>Geotech</t>
  </si>
  <si>
    <t>Asbestos Consultant for Testing existing house</t>
  </si>
  <si>
    <t>Long Term Maintenance Plan</t>
  </si>
  <si>
    <t>Bank QS, Feaso review and approval</t>
  </si>
  <si>
    <t>Bank QS, Eng to Contract</t>
  </si>
  <si>
    <t>Valuer</t>
  </si>
  <si>
    <t>Unit Plan Prep</t>
  </si>
  <si>
    <t>Surveys</t>
  </si>
  <si>
    <t>Unit Title Subdivision</t>
  </si>
  <si>
    <t>Planner</t>
  </si>
  <si>
    <t>Arborist</t>
  </si>
  <si>
    <t>Traffic</t>
  </si>
  <si>
    <t>Landscape Design</t>
  </si>
  <si>
    <t>Waste Management Plan</t>
  </si>
  <si>
    <t>Power Design Fee</t>
  </si>
  <si>
    <t>Sundry</t>
  </si>
  <si>
    <t>Opex</t>
  </si>
  <si>
    <t>Misc</t>
  </si>
  <si>
    <t>-</t>
  </si>
  <si>
    <t>Fee Contingency</t>
  </si>
  <si>
    <t>MARKETING</t>
  </si>
  <si>
    <t>Promotion &amp; Advertising</t>
  </si>
  <si>
    <t>Number of Dwellings</t>
  </si>
  <si>
    <t>Cost per dwelling</t>
  </si>
  <si>
    <t>Sales/Leasing Material</t>
  </si>
  <si>
    <t>Display suite, hoarding, fitout, wrap/signage</t>
  </si>
  <si>
    <t>Up-Specs Heat Pumps / Ebikes etc</t>
  </si>
  <si>
    <t>Marketing/Branding Consultant</t>
  </si>
  <si>
    <r>
      <t xml:space="preserve">Legals - </t>
    </r>
    <r>
      <rPr>
        <i/>
        <sz val="11"/>
        <color rgb="FF000000"/>
        <rFont val="Calibri"/>
        <family val="2"/>
        <scheme val="minor"/>
      </rPr>
      <t>AfS&amp;P, Body Corp, Funding etc</t>
    </r>
  </si>
  <si>
    <t>Perspectives, graphics</t>
  </si>
  <si>
    <t>SELLING EXPENSES</t>
  </si>
  <si>
    <t>Unit Prices</t>
  </si>
  <si>
    <t>Percent</t>
  </si>
  <si>
    <t>Commission on sales</t>
  </si>
  <si>
    <t>Should this be a set figure per dwelling</t>
  </si>
  <si>
    <t>Legals on sales</t>
  </si>
  <si>
    <t>CONSTRUCTION</t>
  </si>
  <si>
    <t>SITE PREPARATION</t>
  </si>
  <si>
    <t>Demolition / House relocation, tree felling, fence removal clean out</t>
  </si>
  <si>
    <t>Form site access</t>
  </si>
  <si>
    <t>BUILDING ESTIMATE</t>
  </si>
  <si>
    <t xml:space="preserve">GFA (buildings) </t>
  </si>
  <si>
    <t>Building rate</t>
  </si>
  <si>
    <t>GFA (Decks)</t>
  </si>
  <si>
    <t>Decks</t>
  </si>
  <si>
    <t>Dwellings</t>
  </si>
  <si>
    <t>Apartments Common Area / Stairs</t>
  </si>
  <si>
    <t>Building footprint / site coverage %</t>
  </si>
  <si>
    <t>Total carparks/driveways/landscaping</t>
  </si>
  <si>
    <t>EXTERNALS</t>
  </si>
  <si>
    <t>Unit of Measure</t>
  </si>
  <si>
    <t>Area, length or 1</t>
  </si>
  <si>
    <t>Form building platforms, bulk excavation</t>
  </si>
  <si>
    <t>m2</t>
  </si>
  <si>
    <t>Car parks (On-grade, area includes drive)</t>
  </si>
  <si>
    <t>shane $120 vs $210</t>
  </si>
  <si>
    <t>Landscaped areas</t>
  </si>
  <si>
    <t>total</t>
  </si>
  <si>
    <t xml:space="preserve">Retaining Wall for parking </t>
  </si>
  <si>
    <t>m</t>
  </si>
  <si>
    <t>Site Drainage &amp; Reticulation</t>
  </si>
  <si>
    <t>Units</t>
  </si>
  <si>
    <t>shane 3k vs 4k</t>
  </si>
  <si>
    <t>Retention &amp; Detention</t>
  </si>
  <si>
    <t>No.</t>
  </si>
  <si>
    <t>TMP For Drainage</t>
  </si>
  <si>
    <t>Stormwater on street</t>
  </si>
  <si>
    <t>Power &amp; Comms Ducts</t>
  </si>
  <si>
    <t>Trench for Power &amp; Comms</t>
  </si>
  <si>
    <t>Water Mains</t>
  </si>
  <si>
    <t>Trench for Watermain</t>
  </si>
  <si>
    <t>Recycle, rubbish, letterboxes, service facility</t>
  </si>
  <si>
    <t>Boundary security fences</t>
  </si>
  <si>
    <t>See above</t>
  </si>
  <si>
    <t>Internal fences and gates</t>
  </si>
  <si>
    <t>Lift</t>
  </si>
  <si>
    <t>Directional signage, Unit signage</t>
  </si>
  <si>
    <t>P &amp; G</t>
  </si>
  <si>
    <t>Margin on Construction works</t>
  </si>
  <si>
    <t>CONSTRUCTION SUB TOTAL</t>
  </si>
  <si>
    <t>Cost inflation risk</t>
  </si>
  <si>
    <t>Total Construction Cost including Esc &amp; Contg.</t>
  </si>
  <si>
    <t>Total Construction Cost including Esc &amp; Contg/GFA</t>
  </si>
  <si>
    <t>Total Construction $/m2</t>
  </si>
  <si>
    <t>STATUTORY</t>
  </si>
  <si>
    <t xml:space="preserve">Council rates </t>
  </si>
  <si>
    <t>$</t>
  </si>
  <si>
    <t>Water connection fees 1 Beds</t>
  </si>
  <si>
    <t>Infrastructure Growth Charges</t>
  </si>
  <si>
    <t>Water connection fees 2 Beds</t>
  </si>
  <si>
    <t>Water connection fees</t>
  </si>
  <si>
    <t>New water meter w/ backflow</t>
  </si>
  <si>
    <t>Power &amp; Water rates during construction</t>
  </si>
  <si>
    <t>Power transformer upgrades</t>
  </si>
  <si>
    <t>Sum</t>
  </si>
  <si>
    <t>Chorus system charge &amp; Design Fee</t>
  </si>
  <si>
    <t>RC fees</t>
  </si>
  <si>
    <t>BC fees</t>
  </si>
  <si>
    <t>Engineering Consent</t>
  </si>
  <si>
    <t>Development Contributions</t>
  </si>
  <si>
    <t>2 Beds</t>
  </si>
  <si>
    <t>1 Beds</t>
  </si>
  <si>
    <t>Subdivison Contrubutions</t>
  </si>
  <si>
    <t>Extra Fee Wastewater</t>
  </si>
  <si>
    <t>LINZ Fees</t>
  </si>
  <si>
    <t>DEVELOPMENT MANAGEMENT</t>
  </si>
  <si>
    <t>Development Management Fee</t>
  </si>
  <si>
    <t>Shane 0% vs 1%</t>
  </si>
  <si>
    <t xml:space="preserve">DEVELOPMENT CONTINGENCY </t>
  </si>
  <si>
    <t>Shane 2.5% vs 7.5%</t>
  </si>
  <si>
    <t>Ground Risk</t>
  </si>
  <si>
    <t>Contractor Risk</t>
  </si>
  <si>
    <t>Sundry Risk</t>
  </si>
  <si>
    <t>Development Contingency as a %</t>
  </si>
  <si>
    <t>TOTAL COSTS BEFORE FINANCE</t>
  </si>
  <si>
    <t>FINANCE</t>
  </si>
  <si>
    <t>Assumed Rate</t>
  </si>
  <si>
    <t>Max Borrowed</t>
  </si>
  <si>
    <t>Duration</t>
  </si>
  <si>
    <t>Shane 0.65% vs 1%</t>
  </si>
  <si>
    <t>Legals fees for finance</t>
  </si>
  <si>
    <t xml:space="preserve"> (years)</t>
  </si>
  <si>
    <t>Interest costs on Private Equity</t>
  </si>
  <si>
    <t>Line fee on Equity</t>
  </si>
  <si>
    <t>Establishment Fee</t>
  </si>
  <si>
    <t>Interest costs on Debt</t>
  </si>
  <si>
    <t>Line Fee</t>
  </si>
  <si>
    <t>Shane 0.5% vs 0.6%</t>
  </si>
  <si>
    <t>No</t>
  </si>
  <si>
    <t>Item</t>
  </si>
  <si>
    <t>Supplier</t>
  </si>
  <si>
    <t>Quantity</t>
  </si>
  <si>
    <t>Budget</t>
  </si>
  <si>
    <t>Paid to date</t>
  </si>
  <si>
    <t>Cost to complete</t>
  </si>
  <si>
    <t>Land value</t>
  </si>
  <si>
    <t>Subtotal</t>
  </si>
  <si>
    <t>Civils works - total</t>
  </si>
  <si>
    <t>Preliminary &amp; General</t>
  </si>
  <si>
    <t>Earthworks</t>
  </si>
  <si>
    <t>Retaining</t>
  </si>
  <si>
    <t>Hardstanding areas</t>
  </si>
  <si>
    <t>Other (please state)</t>
  </si>
  <si>
    <t>Power</t>
  </si>
  <si>
    <t>Telecom</t>
  </si>
  <si>
    <t>Gas</t>
  </si>
  <si>
    <t>Internal fencing/gates</t>
  </si>
  <si>
    <t>Communal areas/structures</t>
  </si>
  <si>
    <t>Architect</t>
  </si>
  <si>
    <t>Surveyor</t>
  </si>
  <si>
    <t>Rates</t>
  </si>
  <si>
    <t>Insurance</t>
  </si>
  <si>
    <t>TOTAL</t>
  </si>
  <si>
    <t>Other Information Required</t>
  </si>
  <si>
    <t>Likely loan amount</t>
  </si>
  <si>
    <t>Months</t>
  </si>
  <si>
    <t>Residual Land Value</t>
  </si>
  <si>
    <t>Less Agents Fees</t>
  </si>
  <si>
    <t>Less Legal Fees on sales</t>
  </si>
  <si>
    <t>Less Advertising</t>
  </si>
  <si>
    <t>Unit/Lot No</t>
  </si>
  <si>
    <t>Type</t>
  </si>
  <si>
    <t>Valuation (including GST)</t>
  </si>
  <si>
    <t>Source of market value</t>
  </si>
  <si>
    <t>Pre-sold</t>
  </si>
  <si>
    <t>Pre-sale Price</t>
  </si>
  <si>
    <t>Proposed underwrite discount percentage</t>
  </si>
  <si>
    <t>Proposed underwrite price (including GST)</t>
  </si>
  <si>
    <t>Townhouse - Type 1</t>
  </si>
  <si>
    <t>N</t>
  </si>
  <si>
    <t>Y</t>
  </si>
  <si>
    <t>Townhouse - Type 2</t>
  </si>
  <si>
    <t>Townhouse - Type 3</t>
  </si>
  <si>
    <t>Apartment - 1 bed</t>
  </si>
  <si>
    <t>Apartment - 2 bed</t>
  </si>
  <si>
    <t>Apartment - 3 bed</t>
  </si>
  <si>
    <t>Standalone</t>
  </si>
  <si>
    <t>Duplex</t>
  </si>
  <si>
    <t>Total number of Units/Lots</t>
  </si>
  <si>
    <t>Before Discount</t>
  </si>
  <si>
    <t>After Discount</t>
  </si>
  <si>
    <t>Total Development Cost</t>
  </si>
  <si>
    <t>Gross Realisation</t>
  </si>
  <si>
    <t>Less GST</t>
  </si>
  <si>
    <t>Net Realisation</t>
  </si>
  <si>
    <t>Less Development Cost</t>
  </si>
  <si>
    <t>Net Margin</t>
  </si>
  <si>
    <t>Return on Cost</t>
  </si>
  <si>
    <t>Total Budget</t>
  </si>
  <si>
    <t>Equity to date (as %)</t>
  </si>
  <si>
    <t>Loan Amount</t>
  </si>
  <si>
    <t>Equity requirement</t>
  </si>
  <si>
    <t>Equity to go</t>
  </si>
  <si>
    <t>Contingency % on cost to complete</t>
  </si>
  <si>
    <t>Loan to value ratio (LVR)</t>
  </si>
  <si>
    <t>LVR after Underwrite discount</t>
  </si>
  <si>
    <t>Loan to cost ratio (LCR)</t>
  </si>
  <si>
    <t>Debt Coverage (gross)</t>
  </si>
  <si>
    <t>Valuation inc GST</t>
  </si>
  <si>
    <t>Valuation inc GST &amp; Underwrite discount</t>
  </si>
  <si>
    <t>Average Underwrite Discount</t>
  </si>
  <si>
    <t>Value of underwrite inc GST</t>
  </si>
  <si>
    <t>No unsold in addition to underwrite</t>
  </si>
  <si>
    <t>Margin before discount</t>
  </si>
  <si>
    <t>Margin after discount</t>
  </si>
  <si>
    <t>Total No of homes delivered</t>
  </si>
  <si>
    <t>Total No of homes underwritten</t>
  </si>
  <si>
    <t>% underwritten</t>
  </si>
  <si>
    <t>As per fee proposal</t>
  </si>
  <si>
    <t>Market valuation</t>
  </si>
  <si>
    <t>Contractor estimate</t>
  </si>
  <si>
    <t>Agents advice</t>
  </si>
  <si>
    <t>Developer estimate</t>
  </si>
  <si>
    <t>Developers estimate</t>
  </si>
  <si>
    <t>QS/consultant estimate</t>
  </si>
  <si>
    <t xml:space="preserve">Actual cost incurred </t>
  </si>
  <si>
    <t>m³</t>
  </si>
  <si>
    <t>Contractor priced</t>
  </si>
  <si>
    <t>Other: Explain</t>
  </si>
  <si>
    <t>Weeks</t>
  </si>
  <si>
    <t>Years</t>
  </si>
  <si>
    <t>Residential Development Underwrite</t>
  </si>
  <si>
    <t xml:space="preserve">Name of developer </t>
  </si>
  <si>
    <t>Development address</t>
  </si>
  <si>
    <t>Revenue inc proprosed underwrite discount</t>
  </si>
  <si>
    <t xml:space="preserve">Are you seeking an underwrite </t>
  </si>
  <si>
    <t xml:space="preserve">Financial Feasibility Model </t>
  </si>
  <si>
    <t>Construction costs</t>
  </si>
  <si>
    <t>Other (please state in developer notes)</t>
  </si>
  <si>
    <t>Developer notes</t>
  </si>
  <si>
    <t xml:space="preserve">Civils costs </t>
  </si>
  <si>
    <t>Services supply</t>
  </si>
  <si>
    <t>Other construction costs</t>
  </si>
  <si>
    <t>Budget source</t>
  </si>
  <si>
    <t>Design professional fees</t>
  </si>
  <si>
    <t>Other professional fees</t>
  </si>
  <si>
    <t>Other costs</t>
  </si>
  <si>
    <t>Council fees &amp; contributions</t>
  </si>
  <si>
    <t>Development contingency</t>
  </si>
  <si>
    <t>Finance costs</t>
  </si>
  <si>
    <t>Stormwater, sewer &amp; water</t>
  </si>
  <si>
    <t>Utility services</t>
  </si>
  <si>
    <t xml:space="preserve">Demolition &amp; site clearance </t>
  </si>
  <si>
    <t>Soft landscaping</t>
  </si>
  <si>
    <t>Hard landscaping</t>
  </si>
  <si>
    <t>Boundary fencing</t>
  </si>
  <si>
    <t>Bike stores</t>
  </si>
  <si>
    <t>Bin stores</t>
  </si>
  <si>
    <t>Less advertising</t>
  </si>
  <si>
    <t>Less legal fees on sales</t>
  </si>
  <si>
    <t>Structural engineer</t>
  </si>
  <si>
    <t>Less agents fees</t>
  </si>
  <si>
    <t>Civil engineer</t>
  </si>
  <si>
    <t>Traffic engineer</t>
  </si>
  <si>
    <t>Geotech engineer</t>
  </si>
  <si>
    <t>Loan duration</t>
  </si>
  <si>
    <t>Services engineer</t>
  </si>
  <si>
    <t>Residual land value</t>
  </si>
  <si>
    <t>Fire engineer</t>
  </si>
  <si>
    <t>Acoutic engineer</t>
  </si>
  <si>
    <t xml:space="preserve">Façade engineer </t>
  </si>
  <si>
    <t>Landscape eesigner</t>
  </si>
  <si>
    <t>Total finance costs budget</t>
  </si>
  <si>
    <t xml:space="preserve">Project management </t>
  </si>
  <si>
    <t>Line fees</t>
  </si>
  <si>
    <t>Development manager</t>
  </si>
  <si>
    <t>Capitalised interest</t>
  </si>
  <si>
    <t>Project quantity surveyor</t>
  </si>
  <si>
    <t>Establishment fee</t>
  </si>
  <si>
    <t>Engineer to the contract</t>
  </si>
  <si>
    <t>Independent certifier</t>
  </si>
  <si>
    <t>Contract adminsitrator</t>
  </si>
  <si>
    <t xml:space="preserve">Principals representative </t>
  </si>
  <si>
    <t>Bank quantity surveyor</t>
  </si>
  <si>
    <t>Legal fees</t>
  </si>
  <si>
    <t>Advertising &amp; marketing</t>
  </si>
  <si>
    <t>LINZ fees</t>
  </si>
  <si>
    <t>Broker fee</t>
  </si>
  <si>
    <t>Resource consent fees</t>
  </si>
  <si>
    <t>Development contributions</t>
  </si>
  <si>
    <t>Building consent fees</t>
  </si>
  <si>
    <t>Reserves contributions</t>
  </si>
  <si>
    <t>Regional council fees</t>
  </si>
  <si>
    <t>Engineer plan approval</t>
  </si>
  <si>
    <t xml:space="preserve"> Future market sales</t>
  </si>
  <si>
    <t>User guidance: 
Enter information into blue cells only
Enter information based on no underwrites being triggered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</si>
</sst>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4" formatCode="_-&quot;$&quot;* #,##0.00_-;\-&quot;$&quot;* #,##0.00_-;_-&quot;$&quot;* &quot;-&quot;??_-;_-@_-"/>
    <numFmt numFmtId="43" formatCode="_-* #,##0.00_-;\-* #,##0.00_-;_-* &quot;-&quot;??_-;_-@_-"/>
    <numFmt numFmtId="164" formatCode="mmm\-yy_)"/>
    <numFmt numFmtId="165" formatCode=";;;"/>
    <numFmt numFmtId="166" formatCode="0.0%"/>
    <numFmt numFmtId="167" formatCode="0_)"/>
    <numFmt numFmtId="168" formatCode="mm/dd/yy_)"/>
    <numFmt numFmtId="169" formatCode="dd\-mmm\-yy_)"/>
    <numFmt numFmtId="170" formatCode="#,##0.0_);\(#,##0.0\)"/>
    <numFmt numFmtId="171" formatCode="_-* #,##0_-;\-* #,##0_-;_-* &quot;-&quot;??_-;_-@_-"/>
    <numFmt numFmtId="172" formatCode="_-&quot;$&quot;* #,##0_-;\-&quot;$&quot;* #,##0_-;_-&quot;$&quot;* &quot;-&quot;??_-;_-@_-"/>
    <numFmt numFmtId="173" formatCode="&quot;$&quot;#,##0"/>
    <numFmt numFmtId="174" formatCode="#,##0.000_);\(#,##0.000\)"/>
    <numFmt numFmtId="175" formatCode="&quot;$&quot;#&quot;/m2&quot;"/>
    <numFmt numFmtId="176" formatCode="0&quot;m2&quot;"/>
    <numFmt numFmtId="177" formatCode="&quot;$&quot;#,##0&quot;m2&quot;"/>
    <numFmt numFmtId="178" formatCode="&quot;$&quot;#,##0&quot;/m2&quot;"/>
    <numFmt numFmtId="179" formatCode="#,##0&quot;/m2 sellable GFA&quot;"/>
    <numFmt numFmtId="180" formatCode="#,##0;[Red]\(#,##0\);&quot;-&quot;"/>
    <numFmt numFmtId="181" formatCode="#&quot;m2&quot;"/>
    <numFmt numFmtId="182" formatCode="&quot;$&quot;#,##0.00"/>
  </numFmts>
  <fonts count="46"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2"/>
      <name val="Arial"/>
      <family val="2"/>
    </font>
    <font>
      <sz val="12"/>
      <name val="Arial"/>
      <family val="2"/>
    </font>
    <font>
      <sz val="11"/>
      <color rgb="FF3F3F76"/>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indexed="8"/>
      <name val="Calibri"/>
      <family val="2"/>
      <scheme val="minor"/>
    </font>
    <font>
      <b/>
      <u/>
      <sz val="11"/>
      <color indexed="8"/>
      <name val="Calibri"/>
      <family val="2"/>
      <scheme val="minor"/>
    </font>
    <font>
      <sz val="11"/>
      <color indexed="8"/>
      <name val="Calibri"/>
      <family val="2"/>
      <scheme val="minor"/>
    </font>
    <font>
      <sz val="11"/>
      <name val="Calibri"/>
      <family val="2"/>
      <scheme val="minor"/>
    </font>
    <font>
      <sz val="11"/>
      <color rgb="FF0070C0"/>
      <name val="Calibri"/>
      <family val="2"/>
      <scheme val="minor"/>
    </font>
    <font>
      <b/>
      <sz val="11"/>
      <name val="Calibri"/>
      <family val="2"/>
      <scheme val="minor"/>
    </font>
    <font>
      <b/>
      <sz val="11"/>
      <color rgb="FF000000"/>
      <name val="Calibri"/>
      <family val="2"/>
      <scheme val="minor"/>
    </font>
    <font>
      <sz val="11"/>
      <color rgb="FF000000"/>
      <name val="Calibri"/>
      <family val="2"/>
      <scheme val="minor"/>
    </font>
    <font>
      <b/>
      <i/>
      <sz val="11"/>
      <color indexed="8"/>
      <name val="Calibri"/>
      <family val="2"/>
      <scheme val="minor"/>
    </font>
    <font>
      <i/>
      <sz val="11"/>
      <color indexed="8"/>
      <name val="Calibri"/>
      <family val="2"/>
      <scheme val="minor"/>
    </font>
    <font>
      <u/>
      <sz val="11"/>
      <color indexed="8"/>
      <name val="Calibri"/>
      <family val="2"/>
      <scheme val="minor"/>
    </font>
    <font>
      <b/>
      <sz val="11"/>
      <color rgb="FFFF0000"/>
      <name val="Calibri"/>
      <family val="2"/>
      <scheme val="minor"/>
    </font>
    <font>
      <u val="double"/>
      <sz val="11"/>
      <color indexed="8"/>
      <name val="Calibri"/>
      <family val="2"/>
      <scheme val="minor"/>
    </font>
    <font>
      <i/>
      <sz val="11"/>
      <name val="Calibri"/>
      <family val="2"/>
      <scheme val="minor"/>
    </font>
    <font>
      <sz val="12"/>
      <name val="Arial"/>
      <family val="2"/>
    </font>
    <font>
      <b/>
      <sz val="16"/>
      <color theme="0"/>
      <name val="Calibri"/>
      <family val="2"/>
      <scheme val="minor"/>
    </font>
    <font>
      <i/>
      <sz val="11"/>
      <color theme="1"/>
      <name val="Calibri"/>
      <family val="2"/>
      <scheme val="minor"/>
    </font>
    <font>
      <b/>
      <i/>
      <sz val="11"/>
      <color theme="1"/>
      <name val="Calibri"/>
      <family val="2"/>
      <scheme val="minor"/>
    </font>
    <font>
      <b/>
      <u/>
      <sz val="14"/>
      <color theme="1"/>
      <name val="Calibri"/>
      <family val="2"/>
      <scheme val="minor"/>
    </font>
    <font>
      <b/>
      <sz val="16"/>
      <color indexed="8"/>
      <name val="Calibri"/>
      <family val="2"/>
      <scheme val="minor"/>
    </font>
    <font>
      <sz val="16"/>
      <name val="Calibri"/>
      <family val="2"/>
      <scheme val="minor"/>
    </font>
    <font>
      <sz val="16"/>
      <color indexed="8"/>
      <name val="Calibri"/>
      <family val="2"/>
      <scheme val="minor"/>
    </font>
    <font>
      <i/>
      <sz val="11"/>
      <color rgb="FF000000"/>
      <name val="Calibri"/>
      <family val="2"/>
      <scheme val="minor"/>
    </font>
    <font>
      <b/>
      <sz val="16"/>
      <name val="Calibri"/>
      <family val="2"/>
      <scheme val="minor"/>
    </font>
    <font>
      <b/>
      <sz val="12"/>
      <name val="Arial"/>
      <family val="2"/>
    </font>
    <font>
      <b/>
      <u/>
      <sz val="12"/>
      <name val="Arial"/>
      <family val="2"/>
    </font>
    <font>
      <b/>
      <sz val="18"/>
      <color theme="1"/>
      <name val="Arial"/>
      <family val="2"/>
    </font>
    <font>
      <b/>
      <sz val="20"/>
      <name val="Arial"/>
      <family val="2"/>
    </font>
    <font>
      <b/>
      <sz val="10"/>
      <name val="Arial"/>
      <family val="2"/>
    </font>
    <font>
      <sz val="10"/>
      <color theme="1"/>
      <name val="Arial"/>
      <family val="2"/>
    </font>
    <font>
      <b/>
      <sz val="9"/>
      <color indexed="81"/>
      <name val="Tahoma"/>
      <family val="2"/>
    </font>
    <font>
      <sz val="9"/>
      <color indexed="81"/>
      <name val="Tahoma"/>
      <family val="2"/>
    </font>
  </fonts>
  <fills count="12">
    <fill>
      <patternFill patternType="none"/>
    </fill>
    <fill>
      <patternFill patternType="gray125"/>
    </fill>
    <fill>
      <patternFill patternType="solid">
        <fgColor indexed="9"/>
        <bgColor indexed="9"/>
      </patternFill>
    </fill>
    <fill>
      <patternFill patternType="solid">
        <fgColor theme="0" tint="-4.9989318521683403E-2"/>
        <bgColor indexed="64"/>
      </patternFill>
    </fill>
    <fill>
      <patternFill patternType="solid">
        <fgColor rgb="FFFFFF00"/>
        <bgColor indexed="64"/>
      </patternFill>
    </fill>
    <fill>
      <patternFill patternType="solid">
        <fgColor rgb="FFFFCC99"/>
      </patternFill>
    </fill>
    <fill>
      <patternFill patternType="solid">
        <fgColor rgb="FFF2F2F2"/>
      </patternFill>
    </fill>
    <fill>
      <patternFill patternType="solid">
        <fgColor rgb="FF003E52"/>
        <bgColor indexed="64"/>
      </patternFill>
    </fill>
    <fill>
      <patternFill patternType="solid">
        <fgColor rgb="FFFFFFCC"/>
      </patternFill>
    </fill>
    <fill>
      <patternFill patternType="solid">
        <fgColor theme="0"/>
        <bgColor indexed="64"/>
      </patternFill>
    </fill>
    <fill>
      <patternFill patternType="solid">
        <fgColor rgb="FFE1E9EB"/>
        <bgColor indexed="64"/>
      </patternFill>
    </fill>
    <fill>
      <patternFill patternType="solid">
        <fgColor rgb="FFE7E9E8"/>
        <bgColor indexed="64"/>
      </patternFill>
    </fill>
  </fills>
  <borders count="68">
    <border>
      <left/>
      <right/>
      <top/>
      <bottom/>
      <diagonal/>
    </border>
    <border>
      <left/>
      <right/>
      <top style="medium">
        <color indexed="8"/>
      </top>
      <bottom/>
      <diagonal/>
    </border>
    <border>
      <left style="medium">
        <color indexed="8"/>
      </left>
      <right/>
      <top/>
      <bottom/>
      <diagonal/>
    </border>
    <border>
      <left/>
      <right/>
      <top style="thin">
        <color indexed="8"/>
      </top>
      <bottom/>
      <diagonal/>
    </border>
    <border>
      <left/>
      <right/>
      <top/>
      <bottom style="thin">
        <color indexed="8"/>
      </bottom>
      <diagonal/>
    </border>
    <border>
      <left/>
      <right/>
      <top/>
      <bottom style="medium">
        <color indexed="8"/>
      </bottom>
      <diagonal/>
    </border>
    <border>
      <left/>
      <right/>
      <top/>
      <bottom style="medium">
        <color theme="1"/>
      </bottom>
      <diagonal/>
    </border>
    <border>
      <left style="thin">
        <color theme="1"/>
      </left>
      <right style="thin">
        <color theme="1"/>
      </right>
      <top style="thin">
        <color theme="1"/>
      </top>
      <bottom style="thin">
        <color theme="1"/>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medium">
        <color theme="1"/>
      </left>
      <right style="medium">
        <color theme="1"/>
      </right>
      <top/>
      <bottom/>
      <diagonal/>
    </border>
    <border>
      <left/>
      <right style="thin">
        <color indexed="64"/>
      </right>
      <top style="thin">
        <color indexed="64"/>
      </top>
      <bottom style="thin">
        <color indexed="64"/>
      </bottom>
      <diagonal/>
    </border>
    <border>
      <left style="medium">
        <color theme="1"/>
      </left>
      <right/>
      <top style="medium">
        <color theme="1"/>
      </top>
      <bottom/>
      <diagonal/>
    </border>
    <border>
      <left style="medium">
        <color theme="1"/>
      </left>
      <right/>
      <top/>
      <bottom/>
      <diagonal/>
    </border>
    <border>
      <left/>
      <right style="medium">
        <color theme="1"/>
      </right>
      <top/>
      <bottom/>
      <diagonal/>
    </border>
    <border>
      <left style="thin">
        <color theme="1"/>
      </left>
      <right style="medium">
        <color theme="1"/>
      </right>
      <top style="thin">
        <color theme="1"/>
      </top>
      <bottom style="thin">
        <color theme="1"/>
      </bottom>
      <diagonal/>
    </border>
    <border>
      <left style="medium">
        <color theme="1"/>
      </left>
      <right/>
      <top/>
      <bottom style="medium">
        <color theme="1"/>
      </bottom>
      <diagonal/>
    </border>
    <border>
      <left/>
      <right style="medium">
        <color theme="1"/>
      </right>
      <top/>
      <bottom style="medium">
        <color theme="1"/>
      </bottom>
      <diagonal/>
    </border>
    <border>
      <left/>
      <right/>
      <top style="medium">
        <color theme="1"/>
      </top>
      <bottom style="medium">
        <color theme="1"/>
      </bottom>
      <diagonal/>
    </border>
    <border>
      <left style="medium">
        <color theme="1"/>
      </left>
      <right/>
      <top style="medium">
        <color theme="1"/>
      </top>
      <bottom style="medium">
        <color theme="1"/>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bottom/>
      <diagonal/>
    </border>
    <border>
      <left/>
      <right/>
      <top/>
      <bottom style="thin">
        <color theme="1" tint="4.9989318521683403E-2"/>
      </bottom>
      <diagonal/>
    </border>
    <border>
      <left/>
      <right/>
      <top/>
      <bottom style="medium">
        <color theme="1" tint="4.9989318521683403E-2"/>
      </bottom>
      <diagonal/>
    </border>
    <border>
      <left style="medium">
        <color theme="1"/>
      </left>
      <right/>
      <top/>
      <bottom style="thin">
        <color indexed="8"/>
      </bottom>
      <diagonal/>
    </border>
    <border>
      <left style="medium">
        <color theme="1"/>
      </left>
      <right/>
      <top/>
      <bottom style="medium">
        <color indexed="8"/>
      </bottom>
      <diagonal/>
    </border>
    <border>
      <left/>
      <right style="thin">
        <color theme="1"/>
      </right>
      <top/>
      <bottom/>
      <diagonal/>
    </border>
    <border>
      <left/>
      <right style="thin">
        <color indexed="64"/>
      </right>
      <top style="thin">
        <color indexed="64"/>
      </top>
      <bottom style="medium">
        <color theme="1"/>
      </bottom>
      <diagonal/>
    </border>
    <border>
      <left/>
      <right/>
      <top style="thin">
        <color theme="1"/>
      </top>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bottom style="thin">
        <color rgb="FF7F7F7F"/>
      </bottom>
      <diagonal/>
    </border>
    <border>
      <left style="thin">
        <color rgb="FF7F7F7F"/>
      </left>
      <right style="thin">
        <color rgb="FF7F7F7F"/>
      </right>
      <top style="thin">
        <color rgb="FF7F7F7F"/>
      </top>
      <bottom style="medium">
        <color theme="1"/>
      </bottom>
      <diagonal/>
    </border>
    <border>
      <left style="thin">
        <color rgb="FF7F7F7F"/>
      </left>
      <right style="medium">
        <color theme="1"/>
      </right>
      <top style="thin">
        <color rgb="FF7F7F7F"/>
      </top>
      <bottom style="thin">
        <color rgb="FF7F7F7F"/>
      </bottom>
      <diagonal/>
    </border>
    <border>
      <left style="thin">
        <color theme="1"/>
      </left>
      <right style="thin">
        <color theme="1"/>
      </right>
      <top/>
      <bottom style="thin">
        <color theme="1"/>
      </bottom>
      <diagonal/>
    </border>
    <border>
      <left/>
      <right style="thin">
        <color theme="1"/>
      </right>
      <top/>
      <bottom style="thin">
        <color theme="1"/>
      </bottom>
      <diagonal/>
    </border>
    <border>
      <left style="thin">
        <color rgb="FF7F7F7F"/>
      </left>
      <right style="medium">
        <color theme="1"/>
      </right>
      <top/>
      <bottom style="thin">
        <color rgb="FF7F7F7F"/>
      </bottom>
      <diagonal/>
    </border>
    <border>
      <left/>
      <right style="medium">
        <color theme="1"/>
      </right>
      <top style="medium">
        <color theme="1"/>
      </top>
      <bottom style="medium">
        <color theme="1"/>
      </bottom>
      <diagonal/>
    </border>
    <border>
      <left/>
      <right/>
      <top/>
      <bottom style="double">
        <color rgb="FFFF8001"/>
      </bottom>
      <diagonal/>
    </border>
    <border>
      <left/>
      <right/>
      <top style="thick">
        <color theme="1"/>
      </top>
      <bottom style="thick">
        <color theme="1"/>
      </bottom>
      <diagonal/>
    </border>
    <border>
      <left style="medium">
        <color theme="1"/>
      </left>
      <right/>
      <top style="medium">
        <color theme="1"/>
      </top>
      <bottom style="thick">
        <color theme="1"/>
      </bottom>
      <diagonal/>
    </border>
    <border>
      <left/>
      <right/>
      <top style="medium">
        <color theme="1"/>
      </top>
      <bottom style="thick">
        <color theme="1"/>
      </bottom>
      <diagonal/>
    </border>
    <border>
      <left/>
      <right style="medium">
        <color theme="1"/>
      </right>
      <top style="medium">
        <color theme="1"/>
      </top>
      <bottom style="thick">
        <color theme="1"/>
      </bottom>
      <diagonal/>
    </border>
    <border>
      <left style="thin">
        <color indexed="64"/>
      </left>
      <right style="medium">
        <color theme="1"/>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theme="1" tint="4.9989318521683403E-2"/>
      </top>
      <bottom style="double">
        <color theme="1" tint="4.9989318521683403E-2"/>
      </bottom>
      <diagonal/>
    </border>
    <border>
      <left style="medium">
        <color theme="1" tint="4.9989318521683403E-2"/>
      </left>
      <right/>
      <top style="medium">
        <color theme="1" tint="4.9989318521683403E-2"/>
      </top>
      <bottom style="thick">
        <color theme="1"/>
      </bottom>
      <diagonal/>
    </border>
    <border>
      <left/>
      <right/>
      <top style="medium">
        <color theme="1" tint="4.9989318521683403E-2"/>
      </top>
      <bottom style="thick">
        <color theme="1"/>
      </bottom>
      <diagonal/>
    </border>
    <border>
      <left/>
      <right style="medium">
        <color theme="1" tint="4.9989318521683403E-2"/>
      </right>
      <top style="medium">
        <color theme="1" tint="4.9989318521683403E-2"/>
      </top>
      <bottom style="thick">
        <color theme="1"/>
      </bottom>
      <diagonal/>
    </border>
    <border>
      <left style="medium">
        <color theme="1" tint="4.9989318521683403E-2"/>
      </left>
      <right/>
      <top/>
      <bottom/>
      <diagonal/>
    </border>
    <border>
      <left/>
      <right style="medium">
        <color theme="1" tint="4.9989318521683403E-2"/>
      </right>
      <top/>
      <bottom/>
      <diagonal/>
    </border>
    <border>
      <left style="medium">
        <color theme="1" tint="4.9989318521683403E-2"/>
      </left>
      <right/>
      <top style="thick">
        <color theme="1"/>
      </top>
      <bottom style="thick">
        <color theme="1"/>
      </bottom>
      <diagonal/>
    </border>
    <border>
      <left/>
      <right style="medium">
        <color theme="1" tint="4.9989318521683403E-2"/>
      </right>
      <top style="thick">
        <color theme="1"/>
      </top>
      <bottom style="thick">
        <color theme="1"/>
      </bottom>
      <diagonal/>
    </border>
    <border>
      <left style="thin">
        <color rgb="FF7F7F7F"/>
      </left>
      <right style="medium">
        <color theme="1" tint="4.9989318521683403E-2"/>
      </right>
      <top style="thin">
        <color rgb="FF7F7F7F"/>
      </top>
      <bottom style="thin">
        <color rgb="FF7F7F7F"/>
      </bottom>
      <diagonal/>
    </border>
    <border>
      <left style="medium">
        <color theme="1" tint="4.9989318521683403E-2"/>
      </left>
      <right/>
      <top/>
      <bottom style="medium">
        <color theme="1" tint="4.9989318521683403E-2"/>
      </bottom>
      <diagonal/>
    </border>
    <border>
      <left/>
      <right style="medium">
        <color theme="1" tint="4.9989318521683403E-2"/>
      </right>
      <top/>
      <bottom style="medium">
        <color theme="1" tint="4.9989318521683403E-2"/>
      </bottom>
      <diagonal/>
    </border>
    <border>
      <left/>
      <right style="thin">
        <color theme="1"/>
      </right>
      <top/>
      <bottom style="medium">
        <color theme="1"/>
      </bottom>
      <diagonal/>
    </border>
    <border>
      <left style="medium">
        <color theme="1" tint="4.9989318521683403E-2"/>
      </left>
      <right/>
      <top style="medium">
        <color theme="1" tint="4.9989318521683403E-2"/>
      </top>
      <bottom style="medium">
        <color theme="1"/>
      </bottom>
      <diagonal/>
    </border>
    <border>
      <left style="thin">
        <color theme="1"/>
      </left>
      <right style="thin">
        <color theme="1"/>
      </right>
      <top style="medium">
        <color theme="1" tint="4.9989318521683403E-2"/>
      </top>
      <bottom style="medium">
        <color theme="1"/>
      </bottom>
      <diagonal/>
    </border>
    <border>
      <left/>
      <right/>
      <top style="medium">
        <color theme="1" tint="4.9989318521683403E-2"/>
      </top>
      <bottom style="medium">
        <color theme="1"/>
      </bottom>
      <diagonal/>
    </border>
    <border>
      <left/>
      <right style="medium">
        <color theme="1" tint="4.9989318521683403E-2"/>
      </right>
      <top style="medium">
        <color theme="1" tint="4.9989318521683403E-2"/>
      </top>
      <bottom style="medium">
        <color theme="1"/>
      </bottom>
      <diagonal/>
    </border>
    <border>
      <left/>
      <right style="thin">
        <color rgb="FF7F7F7F"/>
      </right>
      <top/>
      <bottom style="double">
        <color indexed="64"/>
      </bottom>
      <diagonal/>
    </border>
    <border>
      <left/>
      <right style="thin">
        <color rgb="FF7F7F7F"/>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s>
  <cellStyleXfs count="32">
    <xf numFmtId="37" fontId="0" fillId="0" borderId="0"/>
    <xf numFmtId="44" fontId="4" fillId="0" borderId="0" applyFont="0" applyFill="0" applyBorder="0" applyAlignment="0" applyProtection="0"/>
    <xf numFmtId="9" fontId="4" fillId="0" borderId="0" applyFont="0" applyFill="0" applyBorder="0" applyAlignment="0" applyProtection="0"/>
    <xf numFmtId="37" fontId="7" fillId="0" borderId="0"/>
    <xf numFmtId="43" fontId="4" fillId="0" borderId="0" applyFont="0" applyFill="0" applyBorder="0" applyAlignment="0" applyProtection="0"/>
    <xf numFmtId="44" fontId="4" fillId="0" borderId="0" applyFont="0" applyFill="0" applyBorder="0" applyAlignment="0" applyProtection="0"/>
    <xf numFmtId="37" fontId="6" fillId="0" borderId="0"/>
    <xf numFmtId="43" fontId="4" fillId="0" borderId="0" applyFont="0" applyFill="0" applyBorder="0" applyAlignment="0" applyProtection="0"/>
    <xf numFmtId="44" fontId="4"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37" fontId="6" fillId="0" borderId="0"/>
    <xf numFmtId="0" fontId="8" fillId="5" borderId="30" applyNumberFormat="0" applyAlignment="0" applyProtection="0"/>
    <xf numFmtId="0" fontId="9" fillId="6" borderId="30" applyNumberFormat="0" applyAlignment="0" applyProtection="0"/>
    <xf numFmtId="0" fontId="4" fillId="0" borderId="0"/>
    <xf numFmtId="0" fontId="10" fillId="0" borderId="38" applyNumberFormat="0" applyFill="0" applyAlignment="0" applyProtection="0"/>
    <xf numFmtId="0" fontId="28" fillId="8" borderId="44" applyNumberFormat="0" applyFont="0" applyAlignment="0" applyProtection="0"/>
    <xf numFmtId="0" fontId="2" fillId="0" borderId="0"/>
    <xf numFmtId="0" fontId="2" fillId="8" borderId="44" applyNumberFormat="0" applyFont="0" applyAlignment="0" applyProtection="0"/>
    <xf numFmtId="44" fontId="4" fillId="0" borderId="0" applyFont="0" applyFill="0" applyBorder="0" applyAlignment="0" applyProtection="0"/>
    <xf numFmtId="37" fontId="6"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0" fontId="6" fillId="8" borderId="44" applyNumberFormat="0" applyFont="0" applyAlignment="0" applyProtection="0"/>
    <xf numFmtId="0" fontId="1" fillId="0" borderId="0"/>
    <xf numFmtId="0" fontId="1" fillId="8" borderId="44" applyNumberFormat="0" applyFont="0" applyAlignment="0" applyProtection="0"/>
  </cellStyleXfs>
  <cellXfs count="374">
    <xf numFmtId="37" fontId="0" fillId="0" borderId="0" xfId="0"/>
    <xf numFmtId="37" fontId="14" fillId="0" borderId="0" xfId="0" applyFont="1"/>
    <xf numFmtId="37" fontId="15" fillId="0" borderId="0" xfId="0" applyFont="1"/>
    <xf numFmtId="37" fontId="16" fillId="0" borderId="0" xfId="0" applyFont="1"/>
    <xf numFmtId="37" fontId="16" fillId="0" borderId="13" xfId="0" applyFont="1" applyBorder="1"/>
    <xf numFmtId="37" fontId="15" fillId="0" borderId="14" xfId="0" applyFont="1" applyBorder="1"/>
    <xf numFmtId="37" fontId="14" fillId="0" borderId="13" xfId="0" applyFont="1" applyBorder="1"/>
    <xf numFmtId="37" fontId="14" fillId="0" borderId="14" xfId="0" applyFont="1" applyBorder="1" applyAlignment="1">
      <alignment horizontal="right"/>
    </xf>
    <xf numFmtId="37" fontId="16" fillId="0" borderId="0" xfId="0" applyFont="1" applyAlignment="1">
      <alignment horizontal="left"/>
    </xf>
    <xf numFmtId="37" fontId="17" fillId="0" borderId="14" xfId="0" applyFont="1" applyBorder="1"/>
    <xf numFmtId="37" fontId="16" fillId="0" borderId="13" xfId="0" applyFont="1" applyBorder="1" applyAlignment="1">
      <alignment horizontal="right"/>
    </xf>
    <xf numFmtId="37" fontId="17" fillId="0" borderId="13" xfId="0" applyFont="1" applyBorder="1"/>
    <xf numFmtId="37" fontId="18" fillId="0" borderId="0" xfId="0" applyFont="1"/>
    <xf numFmtId="37" fontId="16" fillId="0" borderId="16" xfId="0" applyFont="1" applyBorder="1" applyAlignment="1">
      <alignment wrapText="1"/>
    </xf>
    <xf numFmtId="37" fontId="16" fillId="0" borderId="6" xfId="0" applyFont="1" applyBorder="1"/>
    <xf numFmtId="37" fontId="17" fillId="0" borderId="17" xfId="0" applyFont="1" applyBorder="1"/>
    <xf numFmtId="37" fontId="17" fillId="0" borderId="16" xfId="0" applyFont="1" applyBorder="1"/>
    <xf numFmtId="37" fontId="14" fillId="0" borderId="17" xfId="0" applyFont="1" applyBorder="1" applyAlignment="1">
      <alignment horizontal="right"/>
    </xf>
    <xf numFmtId="37" fontId="19" fillId="3" borderId="22" xfId="0" applyFont="1" applyFill="1" applyBorder="1"/>
    <xf numFmtId="37" fontId="17" fillId="0" borderId="27" xfId="0" applyFont="1" applyBorder="1"/>
    <xf numFmtId="37" fontId="17" fillId="0" borderId="0" xfId="0" applyFont="1"/>
    <xf numFmtId="172" fontId="16" fillId="0" borderId="0" xfId="1" applyNumberFormat="1" applyFont="1" applyFill="1" applyBorder="1" applyAlignment="1">
      <alignment horizontal="center"/>
    </xf>
    <xf numFmtId="166" fontId="16" fillId="0" borderId="0" xfId="2" applyNumberFormat="1" applyFont="1" applyFill="1" applyBorder="1" applyAlignment="1">
      <alignment horizontal="center"/>
    </xf>
    <xf numFmtId="37" fontId="11" fillId="0" borderId="14" xfId="0" applyFont="1" applyBorder="1"/>
    <xf numFmtId="37" fontId="11" fillId="0" borderId="14" xfId="0" applyFont="1" applyBorder="1" applyAlignment="1">
      <alignment horizontal="center"/>
    </xf>
    <xf numFmtId="37" fontId="16" fillId="0" borderId="0" xfId="0" applyFont="1" applyAlignment="1">
      <alignment horizontal="right"/>
    </xf>
    <xf numFmtId="179" fontId="14" fillId="0" borderId="0" xfId="0" applyNumberFormat="1" applyFont="1"/>
    <xf numFmtId="37" fontId="16" fillId="0" borderId="14" xfId="0" applyFont="1" applyBorder="1"/>
    <xf numFmtId="37" fontId="20" fillId="0" borderId="13" xfId="0" applyFont="1" applyBorder="1"/>
    <xf numFmtId="37" fontId="21" fillId="0" borderId="13" xfId="0" applyFont="1" applyBorder="1"/>
    <xf numFmtId="37" fontId="16" fillId="0" borderId="0" xfId="0" applyFont="1" applyAlignment="1">
      <alignment horizontal="center"/>
    </xf>
    <xf numFmtId="37" fontId="14" fillId="0" borderId="0" xfId="0" applyFont="1" applyAlignment="1">
      <alignment horizontal="center"/>
    </xf>
    <xf numFmtId="37" fontId="14" fillId="0" borderId="0" xfId="0" applyFont="1" applyAlignment="1">
      <alignment horizontal="right"/>
    </xf>
    <xf numFmtId="172" fontId="14" fillId="0" borderId="14" xfId="0" applyNumberFormat="1" applyFont="1" applyBorder="1"/>
    <xf numFmtId="172" fontId="16" fillId="0" borderId="14" xfId="0" applyNumberFormat="1" applyFont="1" applyBorder="1"/>
    <xf numFmtId="37" fontId="16" fillId="0" borderId="24" xfId="0" applyFont="1" applyBorder="1"/>
    <xf numFmtId="37" fontId="16" fillId="0" borderId="24" xfId="0" applyFont="1" applyBorder="1" applyAlignment="1">
      <alignment horizontal="center"/>
    </xf>
    <xf numFmtId="37" fontId="16" fillId="0" borderId="24" xfId="0" applyFont="1" applyBorder="1" applyAlignment="1">
      <alignment horizontal="right"/>
    </xf>
    <xf numFmtId="166" fontId="16" fillId="0" borderId="0" xfId="0" applyNumberFormat="1" applyFont="1"/>
    <xf numFmtId="172" fontId="9" fillId="6" borderId="30" xfId="14" applyNumberFormat="1"/>
    <xf numFmtId="172" fontId="14" fillId="0" borderId="14" xfId="1" applyNumberFormat="1" applyFont="1" applyBorder="1"/>
    <xf numFmtId="166" fontId="16" fillId="0" borderId="0" xfId="2" applyNumberFormat="1" applyFont="1" applyBorder="1"/>
    <xf numFmtId="9" fontId="16" fillId="0" borderId="0" xfId="0" applyNumberFormat="1" applyFont="1"/>
    <xf numFmtId="9" fontId="16" fillId="0" borderId="0" xfId="2" applyFont="1" applyBorder="1" applyAlignment="1">
      <alignment horizontal="center"/>
    </xf>
    <xf numFmtId="172" fontId="16" fillId="0" borderId="14" xfId="1" applyNumberFormat="1" applyFont="1" applyBorder="1" applyAlignment="1">
      <alignment horizontal="right"/>
    </xf>
    <xf numFmtId="44" fontId="16" fillId="0" borderId="0" xfId="1" applyFont="1" applyBorder="1" applyAlignment="1">
      <alignment horizontal="left"/>
    </xf>
    <xf numFmtId="10" fontId="14" fillId="0" borderId="0" xfId="0" applyNumberFormat="1" applyFont="1"/>
    <xf numFmtId="37" fontId="14" fillId="0" borderId="16" xfId="0" applyFont="1" applyBorder="1"/>
    <xf numFmtId="37" fontId="14" fillId="0" borderId="6" xfId="0" applyFont="1" applyBorder="1" applyAlignment="1">
      <alignment horizontal="center"/>
    </xf>
    <xf numFmtId="166" fontId="16" fillId="0" borderId="6" xfId="0" applyNumberFormat="1" applyFont="1" applyBorder="1"/>
    <xf numFmtId="172" fontId="14" fillId="0" borderId="17" xfId="0" applyNumberFormat="1" applyFont="1" applyBorder="1"/>
    <xf numFmtId="37" fontId="14" fillId="0" borderId="2" xfId="0" applyFont="1" applyBorder="1"/>
    <xf numFmtId="172" fontId="14" fillId="0" borderId="0" xfId="0" applyNumberFormat="1" applyFont="1"/>
    <xf numFmtId="37" fontId="16" fillId="0" borderId="4" xfId="0" applyFont="1" applyBorder="1" applyAlignment="1">
      <alignment horizontal="center"/>
    </xf>
    <xf numFmtId="37" fontId="13" fillId="0" borderId="0" xfId="0" applyFont="1"/>
    <xf numFmtId="166" fontId="16" fillId="0" borderId="0" xfId="2" applyNumberFormat="1" applyFont="1" applyFill="1"/>
    <xf numFmtId="37" fontId="23" fillId="0" borderId="6" xfId="0" applyFont="1" applyBorder="1"/>
    <xf numFmtId="166" fontId="22" fillId="0" borderId="0" xfId="0" applyNumberFormat="1" applyFont="1" applyAlignment="1">
      <alignment horizontal="center"/>
    </xf>
    <xf numFmtId="175" fontId="16" fillId="0" borderId="0" xfId="0" applyNumberFormat="1" applyFont="1"/>
    <xf numFmtId="37" fontId="15" fillId="0" borderId="0" xfId="0" applyFont="1" applyAlignment="1">
      <alignment horizontal="center"/>
    </xf>
    <xf numFmtId="166" fontId="15" fillId="0" borderId="0" xfId="0" applyNumberFormat="1" applyFont="1"/>
    <xf numFmtId="165" fontId="14" fillId="0" borderId="0" xfId="0" applyNumberFormat="1" applyFont="1" applyAlignment="1">
      <alignment horizontal="center"/>
    </xf>
    <xf numFmtId="166" fontId="24" fillId="0" borderId="0" xfId="0" applyNumberFormat="1" applyFont="1"/>
    <xf numFmtId="178" fontId="14" fillId="0" borderId="0" xfId="0" applyNumberFormat="1" applyFont="1"/>
    <xf numFmtId="165" fontId="16" fillId="0" borderId="0" xfId="0" applyNumberFormat="1" applyFont="1" applyAlignment="1">
      <alignment horizontal="center"/>
    </xf>
    <xf numFmtId="9" fontId="24" fillId="0" borderId="0" xfId="0" applyNumberFormat="1" applyFont="1"/>
    <xf numFmtId="167" fontId="14" fillId="0" borderId="0" xfId="0" applyNumberFormat="1" applyFont="1" applyAlignment="1">
      <alignment horizontal="center"/>
    </xf>
    <xf numFmtId="37" fontId="25" fillId="0" borderId="0" xfId="0" applyFont="1"/>
    <xf numFmtId="10" fontId="16" fillId="0" borderId="0" xfId="0" applyNumberFormat="1" applyFont="1"/>
    <xf numFmtId="165" fontId="16" fillId="0" borderId="0" xfId="0" applyNumberFormat="1" applyFont="1"/>
    <xf numFmtId="37" fontId="16" fillId="2" borderId="0" xfId="0" applyFont="1" applyFill="1"/>
    <xf numFmtId="37" fontId="26" fillId="0" borderId="0" xfId="0" applyFont="1" applyAlignment="1">
      <alignment wrapText="1"/>
    </xf>
    <xf numFmtId="37" fontId="16" fillId="2" borderId="0" xfId="0" applyFont="1" applyFill="1" applyAlignment="1">
      <alignment horizontal="center"/>
    </xf>
    <xf numFmtId="166" fontId="16" fillId="0" borderId="0" xfId="2" applyNumberFormat="1" applyFont="1"/>
    <xf numFmtId="164" fontId="16" fillId="0" borderId="0" xfId="0" applyNumberFormat="1" applyFont="1"/>
    <xf numFmtId="169" fontId="16" fillId="0" borderId="0" xfId="0" applyNumberFormat="1" applyFont="1"/>
    <xf numFmtId="37" fontId="14" fillId="0" borderId="12" xfId="0" applyFont="1" applyBorder="1"/>
    <xf numFmtId="37" fontId="16" fillId="0" borderId="1" xfId="0" applyFont="1" applyBorder="1"/>
    <xf numFmtId="37" fontId="14" fillId="0" borderId="1" xfId="0" applyFont="1" applyBorder="1" applyAlignment="1">
      <alignment horizontal="right"/>
    </xf>
    <xf numFmtId="37" fontId="14" fillId="0" borderId="1" xfId="0" applyFont="1" applyBorder="1" applyAlignment="1">
      <alignment horizontal="center"/>
    </xf>
    <xf numFmtId="37" fontId="14" fillId="0" borderId="8" xfId="0" applyFont="1" applyBorder="1" applyAlignment="1">
      <alignment horizontal="center"/>
    </xf>
    <xf numFmtId="37" fontId="16" fillId="0" borderId="25" xfId="0" applyFont="1" applyBorder="1"/>
    <xf numFmtId="37" fontId="16" fillId="0" borderId="4" xfId="0" applyFont="1" applyBorder="1"/>
    <xf numFmtId="37" fontId="16" fillId="0" borderId="23" xfId="0" applyFont="1" applyBorder="1" applyAlignment="1">
      <alignment horizontal="right"/>
    </xf>
    <xf numFmtId="37" fontId="14" fillId="0" borderId="4" xfId="0" applyFont="1" applyBorder="1" applyAlignment="1">
      <alignment horizontal="center"/>
    </xf>
    <xf numFmtId="37" fontId="14" fillId="0" borderId="4" xfId="0" applyFont="1" applyBorder="1" applyAlignment="1">
      <alignment horizontal="right"/>
    </xf>
    <xf numFmtId="37" fontId="16" fillId="0" borderId="9" xfId="0" applyFont="1" applyBorder="1"/>
    <xf numFmtId="37" fontId="16" fillId="0" borderId="8" xfId="0" applyFont="1" applyBorder="1"/>
    <xf numFmtId="9" fontId="17" fillId="0" borderId="0" xfId="2" applyFont="1"/>
    <xf numFmtId="37" fontId="16" fillId="0" borderId="0" xfId="0" quotePrefix="1" applyFont="1"/>
    <xf numFmtId="37" fontId="16" fillId="0" borderId="10" xfId="0" applyFont="1" applyBorder="1"/>
    <xf numFmtId="9" fontId="16" fillId="0" borderId="0" xfId="2" applyFont="1"/>
    <xf numFmtId="173" fontId="16" fillId="0" borderId="0" xfId="1" applyNumberFormat="1" applyFont="1"/>
    <xf numFmtId="173" fontId="16" fillId="0" borderId="0" xfId="0" applyNumberFormat="1" applyFont="1"/>
    <xf numFmtId="172" fontId="19" fillId="0" borderId="0" xfId="1" applyNumberFormat="1" applyFont="1" applyFill="1" applyBorder="1"/>
    <xf numFmtId="44" fontId="16" fillId="0" borderId="0" xfId="1" applyFont="1" applyFill="1" applyBorder="1"/>
    <xf numFmtId="172" fontId="16" fillId="0" borderId="0" xfId="0" applyNumberFormat="1" applyFont="1"/>
    <xf numFmtId="0" fontId="16" fillId="0" borderId="13" xfId="0" applyNumberFormat="1" applyFont="1" applyBorder="1"/>
    <xf numFmtId="166" fontId="16" fillId="0" borderId="0" xfId="2" applyNumberFormat="1" applyFont="1" applyBorder="1" applyAlignment="1">
      <alignment horizontal="right"/>
    </xf>
    <xf numFmtId="172" fontId="16" fillId="0" borderId="0" xfId="0" quotePrefix="1" applyNumberFormat="1" applyFont="1"/>
    <xf numFmtId="39" fontId="17" fillId="0" borderId="0" xfId="0" applyNumberFormat="1" applyFont="1"/>
    <xf numFmtId="37" fontId="16" fillId="0" borderId="11" xfId="0" applyFont="1" applyBorder="1"/>
    <xf numFmtId="166" fontId="16" fillId="0" borderId="10" xfId="2" applyNumberFormat="1" applyFont="1" applyBorder="1"/>
    <xf numFmtId="9" fontId="14" fillId="0" borderId="0" xfId="0" applyNumberFormat="1" applyFont="1"/>
    <xf numFmtId="37" fontId="24" fillId="0" borderId="0" xfId="0" applyFont="1" applyAlignment="1">
      <alignment horizontal="center"/>
    </xf>
    <xf numFmtId="166" fontId="16" fillId="0" borderId="14" xfId="0" applyNumberFormat="1" applyFont="1" applyBorder="1"/>
    <xf numFmtId="166" fontId="16" fillId="0" borderId="43" xfId="0" applyNumberFormat="1" applyFont="1" applyBorder="1"/>
    <xf numFmtId="0" fontId="16" fillId="0" borderId="0" xfId="2" applyNumberFormat="1" applyFont="1" applyBorder="1"/>
    <xf numFmtId="37" fontId="16" fillId="0" borderId="7" xfId="0" applyFont="1" applyBorder="1"/>
    <xf numFmtId="172" fontId="16" fillId="3" borderId="21" xfId="1" applyNumberFormat="1" applyFont="1" applyFill="1" applyBorder="1"/>
    <xf numFmtId="172" fontId="16" fillId="3" borderId="20" xfId="1" applyNumberFormat="1" applyFont="1" applyFill="1" applyBorder="1"/>
    <xf numFmtId="37" fontId="16" fillId="4" borderId="0" xfId="0" applyFont="1" applyFill="1"/>
    <xf numFmtId="37" fontId="17" fillId="0" borderId="10" xfId="0" applyFont="1" applyBorder="1"/>
    <xf numFmtId="37" fontId="17" fillId="0" borderId="0" xfId="0" applyFont="1" applyAlignment="1">
      <alignment horizontal="right"/>
    </xf>
    <xf numFmtId="172" fontId="13" fillId="0" borderId="22" xfId="0" applyNumberFormat="1" applyFont="1" applyBorder="1"/>
    <xf numFmtId="44" fontId="16" fillId="0" borderId="0" xfId="0" applyNumberFormat="1" applyFont="1"/>
    <xf numFmtId="172" fontId="16" fillId="0" borderId="0" xfId="1" applyNumberFormat="1" applyFont="1" applyFill="1" applyBorder="1" applyAlignment="1">
      <alignment horizontal="right"/>
    </xf>
    <xf numFmtId="172" fontId="14" fillId="0" borderId="0" xfId="1" applyNumberFormat="1" applyFont="1" applyFill="1" applyBorder="1"/>
    <xf numFmtId="172" fontId="25" fillId="0" borderId="0" xfId="1" applyNumberFormat="1" applyFont="1" applyFill="1" applyBorder="1"/>
    <xf numFmtId="172" fontId="16" fillId="0" borderId="29" xfId="0" applyNumberFormat="1" applyFont="1" applyBorder="1"/>
    <xf numFmtId="37" fontId="15" fillId="0" borderId="0" xfId="0" applyFont="1" applyAlignment="1">
      <alignment horizontal="right"/>
    </xf>
    <xf numFmtId="37" fontId="16" fillId="0" borderId="16" xfId="0" applyFont="1" applyBorder="1"/>
    <xf numFmtId="37" fontId="17" fillId="0" borderId="6" xfId="0" applyFont="1" applyBorder="1"/>
    <xf numFmtId="166" fontId="16" fillId="0" borderId="17" xfId="0" applyNumberFormat="1" applyFont="1" applyBorder="1"/>
    <xf numFmtId="37" fontId="17" fillId="0" borderId="0" xfId="0" quotePrefix="1" applyFont="1"/>
    <xf numFmtId="172" fontId="17" fillId="0" borderId="0" xfId="0" applyNumberFormat="1" applyFont="1"/>
    <xf numFmtId="37" fontId="13" fillId="0" borderId="0" xfId="0" applyFont="1" applyAlignment="1">
      <alignment horizontal="right"/>
    </xf>
    <xf numFmtId="44" fontId="16" fillId="0" borderId="0" xfId="1" applyFont="1"/>
    <xf numFmtId="37" fontId="27" fillId="0" borderId="0" xfId="0" applyFont="1"/>
    <xf numFmtId="172" fontId="14" fillId="0" borderId="0" xfId="1" applyNumberFormat="1" applyFont="1"/>
    <xf numFmtId="172" fontId="13" fillId="0" borderId="0" xfId="0" applyNumberFormat="1" applyFont="1"/>
    <xf numFmtId="0" fontId="17" fillId="0" borderId="0" xfId="0" applyNumberFormat="1" applyFont="1" applyAlignment="1">
      <alignment horizontal="center"/>
    </xf>
    <xf numFmtId="170" fontId="16" fillId="0" borderId="0" xfId="0" applyNumberFormat="1" applyFont="1" applyAlignment="1">
      <alignment horizontal="left"/>
    </xf>
    <xf numFmtId="10" fontId="16" fillId="0" borderId="0" xfId="0" applyNumberFormat="1" applyFont="1" applyAlignment="1">
      <alignment horizontal="center"/>
    </xf>
    <xf numFmtId="10" fontId="14" fillId="0" borderId="0" xfId="0" applyNumberFormat="1" applyFont="1" applyAlignment="1">
      <alignment horizontal="right"/>
    </xf>
    <xf numFmtId="9" fontId="16" fillId="0" borderId="0" xfId="2" applyFont="1" applyFill="1"/>
    <xf numFmtId="37" fontId="14" fillId="0" borderId="4" xfId="0" applyFont="1" applyBorder="1"/>
    <xf numFmtId="37" fontId="16" fillId="0" borderId="3" xfId="0" applyFont="1" applyBorder="1"/>
    <xf numFmtId="37" fontId="16" fillId="0" borderId="26" xfId="0" applyFont="1" applyBorder="1"/>
    <xf numFmtId="37" fontId="16" fillId="0" borderId="5" xfId="0" applyFont="1" applyBorder="1"/>
    <xf numFmtId="37" fontId="14" fillId="0" borderId="5" xfId="0" applyFont="1" applyBorder="1" applyAlignment="1">
      <alignment horizontal="right"/>
    </xf>
    <xf numFmtId="172" fontId="14" fillId="0" borderId="5" xfId="1" applyNumberFormat="1" applyFont="1" applyBorder="1"/>
    <xf numFmtId="168" fontId="16" fillId="0" borderId="0" xfId="0" applyNumberFormat="1" applyFont="1" applyAlignment="1">
      <alignment horizontal="center"/>
    </xf>
    <xf numFmtId="37" fontId="19" fillId="0" borderId="0" xfId="0" applyFont="1"/>
    <xf numFmtId="174" fontId="17" fillId="0" borderId="0" xfId="0" applyNumberFormat="1" applyFont="1"/>
    <xf numFmtId="37" fontId="14" fillId="0" borderId="13" xfId="0" applyFont="1" applyBorder="1" applyAlignment="1">
      <alignment horizontal="left"/>
    </xf>
    <xf numFmtId="37" fontId="14" fillId="3" borderId="7" xfId="0" applyFont="1" applyFill="1" applyBorder="1" applyAlignment="1">
      <alignment horizontal="center"/>
    </xf>
    <xf numFmtId="37" fontId="22" fillId="0" borderId="0" xfId="0" applyFont="1"/>
    <xf numFmtId="0" fontId="2" fillId="0" borderId="0" xfId="18"/>
    <xf numFmtId="6" fontId="2" fillId="0" borderId="0" xfId="18" applyNumberFormat="1"/>
    <xf numFmtId="8" fontId="2" fillId="0" borderId="0" xfId="18" applyNumberFormat="1"/>
    <xf numFmtId="0" fontId="30" fillId="0" borderId="0" xfId="18" applyFont="1"/>
    <xf numFmtId="4" fontId="2" fillId="0" borderId="0" xfId="18" applyNumberFormat="1"/>
    <xf numFmtId="181" fontId="2" fillId="0" borderId="0" xfId="18" applyNumberFormat="1"/>
    <xf numFmtId="0" fontId="32" fillId="0" borderId="0" xfId="18" applyFont="1"/>
    <xf numFmtId="37" fontId="33" fillId="0" borderId="13" xfId="0" applyFont="1" applyBorder="1"/>
    <xf numFmtId="37" fontId="16" fillId="0" borderId="49" xfId="0" applyFont="1" applyBorder="1"/>
    <xf numFmtId="37" fontId="16" fillId="0" borderId="50" xfId="0" applyFont="1" applyBorder="1"/>
    <xf numFmtId="37" fontId="14" fillId="0" borderId="50" xfId="0" applyFont="1" applyBorder="1"/>
    <xf numFmtId="37" fontId="14" fillId="0" borderId="49" xfId="0" applyFont="1" applyBorder="1"/>
    <xf numFmtId="172" fontId="14" fillId="0" borderId="50" xfId="0" applyNumberFormat="1" applyFont="1" applyBorder="1"/>
    <xf numFmtId="172" fontId="16" fillId="0" borderId="50" xfId="0" applyNumberFormat="1" applyFont="1" applyBorder="1"/>
    <xf numFmtId="37" fontId="15" fillId="0" borderId="49" xfId="0" applyFont="1" applyBorder="1"/>
    <xf numFmtId="37" fontId="22" fillId="0" borderId="0" xfId="0" applyFont="1" applyAlignment="1">
      <alignment horizontal="right"/>
    </xf>
    <xf numFmtId="37" fontId="16" fillId="0" borderId="54" xfId="0" applyFont="1" applyBorder="1"/>
    <xf numFmtId="172" fontId="16" fillId="0" borderId="55" xfId="0" applyNumberFormat="1" applyFont="1" applyBorder="1"/>
    <xf numFmtId="172" fontId="16" fillId="0" borderId="24" xfId="1" applyNumberFormat="1" applyFont="1" applyFill="1" applyBorder="1" applyAlignment="1">
      <alignment horizontal="center"/>
    </xf>
    <xf numFmtId="166" fontId="16" fillId="0" borderId="24" xfId="2" applyNumberFormat="1" applyFont="1" applyFill="1" applyBorder="1" applyAlignment="1">
      <alignment horizontal="center"/>
    </xf>
    <xf numFmtId="10" fontId="16" fillId="0" borderId="55" xfId="2" applyNumberFormat="1" applyFont="1" applyFill="1" applyBorder="1"/>
    <xf numFmtId="37" fontId="34" fillId="0" borderId="0" xfId="0" applyFont="1"/>
    <xf numFmtId="37" fontId="35" fillId="0" borderId="0" xfId="0" applyFont="1"/>
    <xf numFmtId="37" fontId="33" fillId="0" borderId="0" xfId="0" applyFont="1" applyAlignment="1">
      <alignment horizontal="right"/>
    </xf>
    <xf numFmtId="37" fontId="33" fillId="0" borderId="0" xfId="0" applyFont="1" applyAlignment="1">
      <alignment horizontal="center"/>
    </xf>
    <xf numFmtId="180" fontId="8" fillId="0" borderId="30" xfId="13" applyNumberFormat="1" applyFill="1" applyAlignment="1" applyProtection="1">
      <alignment horizontal="left"/>
      <protection locked="0"/>
    </xf>
    <xf numFmtId="37" fontId="17" fillId="4" borderId="0" xfId="0" applyFont="1" applyFill="1"/>
    <xf numFmtId="9" fontId="8" fillId="9" borderId="30" xfId="13" applyNumberFormat="1" applyFill="1" applyAlignment="1">
      <alignment horizontal="center"/>
    </xf>
    <xf numFmtId="44" fontId="8" fillId="9" borderId="30" xfId="1" applyFont="1" applyFill="1" applyBorder="1"/>
    <xf numFmtId="172" fontId="8" fillId="9" borderId="30" xfId="13" applyNumberFormat="1" applyFill="1"/>
    <xf numFmtId="37" fontId="14" fillId="10" borderId="18" xfId="0" applyFont="1" applyFill="1" applyBorder="1" applyAlignment="1">
      <alignment horizontal="center"/>
    </xf>
    <xf numFmtId="14" fontId="8" fillId="0" borderId="30" xfId="13" applyNumberFormat="1" applyFill="1" applyAlignment="1" applyProtection="1">
      <alignment horizontal="left"/>
      <protection locked="0"/>
    </xf>
    <xf numFmtId="37" fontId="19" fillId="10" borderId="30" xfId="14" applyNumberFormat="1" applyFont="1" applyFill="1"/>
    <xf numFmtId="44" fontId="19" fillId="10" borderId="30" xfId="14" applyNumberFormat="1" applyFont="1" applyFill="1"/>
    <xf numFmtId="37" fontId="14" fillId="11" borderId="19" xfId="0" applyFont="1" applyFill="1" applyBorder="1" applyAlignment="1">
      <alignment horizontal="center"/>
    </xf>
    <xf numFmtId="37" fontId="14" fillId="11" borderId="18" xfId="0" applyFont="1" applyFill="1" applyBorder="1" applyAlignment="1">
      <alignment horizontal="center"/>
    </xf>
    <xf numFmtId="37" fontId="14" fillId="11" borderId="37" xfId="0" applyFont="1" applyFill="1" applyBorder="1" applyAlignment="1">
      <alignment horizontal="center"/>
    </xf>
    <xf numFmtId="37" fontId="16" fillId="11" borderId="44" xfId="17" applyNumberFormat="1" applyFont="1" applyFill="1"/>
    <xf numFmtId="37" fontId="14" fillId="11" borderId="19" xfId="0" applyFont="1" applyFill="1" applyBorder="1"/>
    <xf numFmtId="37" fontId="14" fillId="11" borderId="18" xfId="0" applyFont="1" applyFill="1" applyBorder="1"/>
    <xf numFmtId="37" fontId="14" fillId="11" borderId="37" xfId="0" applyFont="1" applyFill="1" applyBorder="1"/>
    <xf numFmtId="37" fontId="16" fillId="11" borderId="0" xfId="0" applyFont="1" applyFill="1"/>
    <xf numFmtId="172" fontId="19" fillId="10" borderId="30" xfId="14" applyNumberFormat="1" applyFont="1" applyFill="1"/>
    <xf numFmtId="0" fontId="19" fillId="10" borderId="30" xfId="14" applyNumberFormat="1" applyFont="1" applyFill="1"/>
    <xf numFmtId="166" fontId="19" fillId="10" borderId="30" xfId="14" applyNumberFormat="1" applyFont="1" applyFill="1"/>
    <xf numFmtId="172" fontId="19" fillId="10" borderId="7" xfId="1" applyNumberFormat="1" applyFont="1" applyFill="1" applyBorder="1"/>
    <xf numFmtId="177" fontId="19" fillId="10" borderId="0" xfId="0" applyNumberFormat="1" applyFont="1" applyFill="1"/>
    <xf numFmtId="10" fontId="19" fillId="10" borderId="30" xfId="14" applyNumberFormat="1" applyFont="1" applyFill="1"/>
    <xf numFmtId="172" fontId="19" fillId="10" borderId="30" xfId="14" applyNumberFormat="1" applyFont="1" applyFill="1" applyAlignment="1">
      <alignment horizontal="right"/>
    </xf>
    <xf numFmtId="178" fontId="19" fillId="10" borderId="30" xfId="14" applyNumberFormat="1" applyFont="1" applyFill="1"/>
    <xf numFmtId="0" fontId="19" fillId="10" borderId="32" xfId="14" applyNumberFormat="1" applyFont="1" applyFill="1" applyBorder="1"/>
    <xf numFmtId="37" fontId="19" fillId="10" borderId="32" xfId="14" applyNumberFormat="1" applyFont="1" applyFill="1" applyBorder="1"/>
    <xf numFmtId="37" fontId="19" fillId="10" borderId="28" xfId="0" applyFont="1" applyFill="1" applyBorder="1"/>
    <xf numFmtId="166" fontId="19" fillId="10" borderId="7" xfId="2" applyNumberFormat="1" applyFont="1" applyFill="1" applyBorder="1"/>
    <xf numFmtId="37" fontId="17" fillId="10" borderId="30" xfId="13" applyNumberFormat="1" applyFont="1" applyFill="1"/>
    <xf numFmtId="172" fontId="17" fillId="10" borderId="30" xfId="14" applyNumberFormat="1" applyFont="1" applyFill="1" applyAlignment="1">
      <alignment horizontal="right"/>
    </xf>
    <xf numFmtId="172" fontId="19" fillId="10" borderId="45" xfId="14" applyNumberFormat="1" applyFont="1" applyFill="1" applyBorder="1"/>
    <xf numFmtId="44" fontId="37" fillId="10" borderId="30" xfId="14" applyNumberFormat="1" applyFont="1" applyFill="1"/>
    <xf numFmtId="0" fontId="37" fillId="10" borderId="30" xfId="14" applyNumberFormat="1" applyFont="1" applyFill="1"/>
    <xf numFmtId="171" fontId="19" fillId="10" borderId="30" xfId="14" applyNumberFormat="1" applyFont="1" applyFill="1"/>
    <xf numFmtId="171" fontId="8" fillId="0" borderId="30" xfId="13" applyNumberFormat="1" applyFill="1"/>
    <xf numFmtId="37" fontId="8" fillId="0" borderId="30" xfId="13" applyNumberFormat="1" applyFill="1"/>
    <xf numFmtId="172" fontId="8" fillId="0" borderId="30" xfId="13" applyNumberFormat="1" applyFill="1"/>
    <xf numFmtId="44" fontId="8" fillId="0" borderId="30" xfId="13" applyNumberFormat="1" applyFill="1"/>
    <xf numFmtId="8" fontId="8" fillId="0" borderId="30" xfId="13" applyNumberFormat="1" applyFill="1"/>
    <xf numFmtId="166" fontId="8" fillId="0" borderId="30" xfId="13" applyNumberFormat="1" applyFill="1"/>
    <xf numFmtId="9" fontId="8" fillId="0" borderId="30" xfId="13" applyNumberFormat="1" applyFill="1"/>
    <xf numFmtId="173" fontId="8" fillId="0" borderId="30" xfId="13" applyNumberFormat="1" applyFill="1"/>
    <xf numFmtId="10" fontId="8" fillId="0" borderId="30" xfId="13" applyNumberFormat="1" applyFill="1"/>
    <xf numFmtId="9" fontId="8" fillId="0" borderId="30" xfId="13" applyNumberFormat="1" applyFill="1" applyAlignment="1">
      <alignment horizontal="center"/>
    </xf>
    <xf numFmtId="37" fontId="8" fillId="0" borderId="30" xfId="13" applyNumberFormat="1" applyFill="1" applyAlignment="1">
      <alignment horizontal="right"/>
    </xf>
    <xf numFmtId="43" fontId="8" fillId="0" borderId="30" xfId="13" applyNumberFormat="1" applyFill="1" applyAlignment="1">
      <alignment horizontal="center"/>
    </xf>
    <xf numFmtId="166" fontId="8" fillId="0" borderId="30" xfId="13" applyNumberFormat="1" applyFill="1" applyAlignment="1">
      <alignment horizontal="center"/>
    </xf>
    <xf numFmtId="171" fontId="8" fillId="0" borderId="30" xfId="13" applyNumberFormat="1" applyFill="1" applyAlignment="1">
      <alignment horizontal="center"/>
    </xf>
    <xf numFmtId="37" fontId="8" fillId="0" borderId="31" xfId="13" applyNumberFormat="1" applyFill="1" applyBorder="1"/>
    <xf numFmtId="17" fontId="8" fillId="0" borderId="36" xfId="13" applyNumberFormat="1" applyFill="1" applyBorder="1" applyAlignment="1">
      <alignment horizontal="right"/>
    </xf>
    <xf numFmtId="17" fontId="8" fillId="0" borderId="33" xfId="13" applyNumberFormat="1" applyFill="1" applyBorder="1" applyAlignment="1">
      <alignment horizontal="right"/>
    </xf>
    <xf numFmtId="1" fontId="8" fillId="0" borderId="33" xfId="13" applyNumberFormat="1" applyFill="1" applyBorder="1" applyAlignment="1">
      <alignment horizontal="right"/>
    </xf>
    <xf numFmtId="17" fontId="14" fillId="10" borderId="15" xfId="0" quotePrefix="1" applyNumberFormat="1" applyFont="1" applyFill="1" applyBorder="1" applyAlignment="1">
      <alignment horizontal="right"/>
    </xf>
    <xf numFmtId="37" fontId="15" fillId="11" borderId="19" xfId="0" applyFont="1" applyFill="1" applyBorder="1"/>
    <xf numFmtId="37" fontId="16" fillId="11" borderId="18" xfId="0" applyFont="1" applyFill="1" applyBorder="1"/>
    <xf numFmtId="37" fontId="16" fillId="11" borderId="37" xfId="0" applyFont="1" applyFill="1" applyBorder="1"/>
    <xf numFmtId="37" fontId="17" fillId="11" borderId="44" xfId="17" applyNumberFormat="1" applyFont="1" applyFill="1"/>
    <xf numFmtId="37" fontId="15" fillId="11" borderId="57" xfId="0" applyFont="1" applyFill="1" applyBorder="1"/>
    <xf numFmtId="37" fontId="19" fillId="11" borderId="58" xfId="0" applyFont="1" applyFill="1" applyBorder="1" applyAlignment="1">
      <alignment horizontal="center"/>
    </xf>
    <xf numFmtId="37" fontId="14" fillId="11" borderId="59" xfId="0" applyFont="1" applyFill="1" applyBorder="1" applyAlignment="1">
      <alignment horizontal="center"/>
    </xf>
    <xf numFmtId="37" fontId="20" fillId="11" borderId="60" xfId="0" applyFont="1" applyFill="1" applyBorder="1" applyAlignment="1">
      <alignment horizontal="center"/>
    </xf>
    <xf numFmtId="37" fontId="15" fillId="11" borderId="16" xfId="0" applyFont="1" applyFill="1" applyBorder="1"/>
    <xf numFmtId="37" fontId="14" fillId="11" borderId="6" xfId="0" applyFont="1" applyFill="1" applyBorder="1" applyAlignment="1">
      <alignment horizontal="center"/>
    </xf>
    <xf numFmtId="37" fontId="14" fillId="11" borderId="56" xfId="0" applyFont="1" applyFill="1" applyBorder="1" applyAlignment="1">
      <alignment horizontal="center"/>
    </xf>
    <xf numFmtId="37" fontId="15" fillId="11" borderId="6" xfId="0" applyFont="1" applyFill="1" applyBorder="1" applyAlignment="1">
      <alignment horizontal="center"/>
    </xf>
    <xf numFmtId="37" fontId="16" fillId="11" borderId="17" xfId="0" applyFont="1" applyFill="1" applyBorder="1"/>
    <xf numFmtId="181" fontId="19" fillId="10" borderId="30" xfId="14" applyNumberFormat="1" applyFont="1" applyFill="1"/>
    <xf numFmtId="9" fontId="17" fillId="10" borderId="35" xfId="2" applyFont="1" applyFill="1" applyBorder="1" applyAlignment="1">
      <alignment horizontal="right"/>
    </xf>
    <xf numFmtId="181" fontId="19" fillId="10" borderId="53" xfId="14" applyNumberFormat="1" applyFont="1" applyFill="1" applyBorder="1"/>
    <xf numFmtId="1" fontId="16" fillId="0" borderId="34" xfId="2" applyNumberFormat="1" applyFont="1" applyFill="1" applyBorder="1" applyAlignment="1">
      <alignment horizontal="right"/>
    </xf>
    <xf numFmtId="1" fontId="16" fillId="0" borderId="7" xfId="2" applyNumberFormat="1" applyFont="1" applyFill="1" applyBorder="1" applyAlignment="1">
      <alignment horizontal="right"/>
    </xf>
    <xf numFmtId="1" fontId="19" fillId="10" borderId="30" xfId="14" applyNumberFormat="1" applyFont="1" applyFill="1" applyAlignment="1">
      <alignment horizontal="right"/>
    </xf>
    <xf numFmtId="1" fontId="17" fillId="10" borderId="30" xfId="13" applyNumberFormat="1" applyFont="1" applyFill="1" applyAlignment="1">
      <alignment horizontal="right"/>
    </xf>
    <xf numFmtId="1" fontId="19" fillId="10" borderId="7" xfId="2" applyNumberFormat="1" applyFont="1" applyFill="1" applyBorder="1" applyAlignment="1">
      <alignment horizontal="right"/>
    </xf>
    <xf numFmtId="1" fontId="8" fillId="0" borderId="30" xfId="13" applyNumberFormat="1" applyFill="1" applyAlignment="1">
      <alignment horizontal="right"/>
    </xf>
    <xf numFmtId="37" fontId="8" fillId="0" borderId="32" xfId="13" applyNumberFormat="1" applyFill="1" applyBorder="1"/>
    <xf numFmtId="37" fontId="8" fillId="0" borderId="33" xfId="13" applyNumberFormat="1" applyFill="1" applyBorder="1" applyAlignment="1">
      <alignment horizontal="right"/>
    </xf>
    <xf numFmtId="176" fontId="17" fillId="0" borderId="30" xfId="13" applyNumberFormat="1" applyFont="1" applyFill="1"/>
    <xf numFmtId="44" fontId="19" fillId="10" borderId="30" xfId="14" applyNumberFormat="1" applyFont="1" applyFill="1" applyAlignment="1">
      <alignment horizontal="center"/>
    </xf>
    <xf numFmtId="6" fontId="17" fillId="10" borderId="61" xfId="16" applyNumberFormat="1" applyFont="1" applyFill="1" applyBorder="1"/>
    <xf numFmtId="44" fontId="17" fillId="10" borderId="62" xfId="16" applyNumberFormat="1" applyFont="1" applyFill="1" applyBorder="1"/>
    <xf numFmtId="172" fontId="8" fillId="10" borderId="53" xfId="13" applyNumberFormat="1" applyFill="1" applyBorder="1"/>
    <xf numFmtId="172" fontId="19" fillId="10" borderId="53" xfId="14" applyNumberFormat="1" applyFont="1" applyFill="1" applyBorder="1"/>
    <xf numFmtId="172" fontId="19" fillId="10" borderId="33" xfId="14" applyNumberFormat="1" applyFont="1" applyFill="1" applyBorder="1"/>
    <xf numFmtId="9" fontId="17" fillId="10" borderId="30" xfId="14" applyNumberFormat="1" applyFont="1" applyFill="1"/>
    <xf numFmtId="172" fontId="17" fillId="10" borderId="33" xfId="14" applyNumberFormat="1" applyFont="1" applyFill="1" applyBorder="1"/>
    <xf numFmtId="9" fontId="19" fillId="10" borderId="30" xfId="14" applyNumberFormat="1" applyFont="1" applyFill="1" applyAlignment="1">
      <alignment horizontal="center"/>
    </xf>
    <xf numFmtId="178" fontId="19" fillId="10" borderId="30" xfId="14" applyNumberFormat="1" applyFont="1" applyFill="1" applyAlignment="1">
      <alignment horizontal="center"/>
    </xf>
    <xf numFmtId="9" fontId="19" fillId="10" borderId="30" xfId="14" applyNumberFormat="1" applyFont="1" applyFill="1"/>
    <xf numFmtId="172" fontId="37" fillId="10" borderId="30" xfId="14" applyNumberFormat="1" applyFont="1" applyFill="1"/>
    <xf numFmtId="10" fontId="37" fillId="10" borderId="30" xfId="14" applyNumberFormat="1" applyFont="1" applyFill="1"/>
    <xf numFmtId="0" fontId="0" fillId="0" borderId="44" xfId="19" applyFont="1" applyFill="1"/>
    <xf numFmtId="181" fontId="17" fillId="10" borderId="30" xfId="14" applyNumberFormat="1" applyFont="1" applyFill="1"/>
    <xf numFmtId="6" fontId="8" fillId="0" borderId="30" xfId="13" applyNumberFormat="1" applyFill="1"/>
    <xf numFmtId="6" fontId="17" fillId="10" borderId="30" xfId="14" applyNumberFormat="1" applyFont="1" applyFill="1"/>
    <xf numFmtId="6" fontId="6" fillId="10" borderId="44" xfId="19" applyNumberFormat="1" applyFont="1" applyFill="1"/>
    <xf numFmtId="8" fontId="19" fillId="10" borderId="30" xfId="14" applyNumberFormat="1" applyFont="1" applyFill="1"/>
    <xf numFmtId="6" fontId="19" fillId="10" borderId="30" xfId="14" applyNumberFormat="1" applyFont="1" applyFill="1"/>
    <xf numFmtId="4" fontId="19" fillId="10" borderId="30" xfId="14" applyNumberFormat="1" applyFont="1" applyFill="1"/>
    <xf numFmtId="8" fontId="17" fillId="10" borderId="0" xfId="18" applyNumberFormat="1" applyFont="1" applyFill="1"/>
    <xf numFmtId="0" fontId="31" fillId="11" borderId="0" xfId="18" applyFont="1" applyFill="1" applyAlignment="1">
      <alignment horizontal="right"/>
    </xf>
    <xf numFmtId="0" fontId="2" fillId="11" borderId="0" xfId="18" applyFill="1"/>
    <xf numFmtId="0" fontId="12" fillId="11" borderId="0" xfId="18" applyFont="1" applyFill="1" applyAlignment="1">
      <alignment vertical="center"/>
    </xf>
    <xf numFmtId="0" fontId="12" fillId="11" borderId="0" xfId="18" applyFont="1" applyFill="1" applyAlignment="1">
      <alignment horizontal="center" vertical="center" wrapText="1"/>
    </xf>
    <xf numFmtId="37" fontId="38" fillId="0" borderId="0" xfId="0" applyFont="1"/>
    <xf numFmtId="37" fontId="6" fillId="0" borderId="0" xfId="0" applyFont="1"/>
    <xf numFmtId="37" fontId="38" fillId="0" borderId="63" xfId="0" applyFont="1" applyBorder="1"/>
    <xf numFmtId="37" fontId="0" fillId="0" borderId="63" xfId="0" applyBorder="1"/>
    <xf numFmtId="37" fontId="6" fillId="0" borderId="63" xfId="0" applyFont="1" applyBorder="1"/>
    <xf numFmtId="173" fontId="0" fillId="0" borderId="63" xfId="0" applyNumberFormat="1" applyBorder="1"/>
    <xf numFmtId="173" fontId="38" fillId="0" borderId="63" xfId="0" applyNumberFormat="1" applyFont="1" applyBorder="1"/>
    <xf numFmtId="173" fontId="0" fillId="0" borderId="0" xfId="0" applyNumberFormat="1"/>
    <xf numFmtId="9" fontId="0" fillId="0" borderId="63" xfId="2" applyFont="1" applyBorder="1"/>
    <xf numFmtId="37" fontId="38" fillId="11" borderId="63" xfId="0" applyFont="1" applyFill="1" applyBorder="1" applyAlignment="1">
      <alignment wrapText="1"/>
    </xf>
    <xf numFmtId="37" fontId="38" fillId="0" borderId="63" xfId="0" applyFont="1" applyBorder="1" applyAlignment="1">
      <alignment horizontal="left"/>
    </xf>
    <xf numFmtId="10" fontId="0" fillId="0" borderId="63" xfId="2" applyNumberFormat="1" applyFont="1" applyBorder="1"/>
    <xf numFmtId="9" fontId="0" fillId="0" borderId="63" xfId="2" applyFont="1" applyFill="1" applyBorder="1"/>
    <xf numFmtId="37" fontId="0" fillId="9" borderId="0" xfId="0" applyFill="1"/>
    <xf numFmtId="182" fontId="0" fillId="9" borderId="0" xfId="0" applyNumberFormat="1" applyFill="1" applyProtection="1">
      <protection locked="0"/>
    </xf>
    <xf numFmtId="182" fontId="38" fillId="11" borderId="63" xfId="0" applyNumberFormat="1" applyFont="1" applyFill="1" applyBorder="1" applyProtection="1">
      <protection locked="0"/>
    </xf>
    <xf numFmtId="182" fontId="6" fillId="0" borderId="63" xfId="0" applyNumberFormat="1" applyFont="1" applyBorder="1" applyProtection="1">
      <protection locked="0"/>
    </xf>
    <xf numFmtId="182" fontId="0" fillId="0" borderId="63" xfId="0" applyNumberFormat="1" applyBorder="1" applyProtection="1">
      <protection locked="0"/>
    </xf>
    <xf numFmtId="182" fontId="38" fillId="0" borderId="63" xfId="0" applyNumberFormat="1" applyFont="1" applyBorder="1" applyProtection="1">
      <protection locked="0"/>
    </xf>
    <xf numFmtId="182" fontId="0" fillId="0" borderId="63" xfId="1" applyNumberFormat="1" applyFont="1" applyBorder="1" applyProtection="1">
      <protection locked="0"/>
    </xf>
    <xf numFmtId="182" fontId="0" fillId="0" borderId="0" xfId="0" applyNumberFormat="1" applyProtection="1">
      <protection locked="0"/>
    </xf>
    <xf numFmtId="182" fontId="0" fillId="0" borderId="63" xfId="0" applyNumberFormat="1" applyBorder="1"/>
    <xf numFmtId="182" fontId="0" fillId="0" borderId="63" xfId="1" applyNumberFormat="1" applyFont="1" applyBorder="1" applyProtection="1"/>
    <xf numFmtId="182" fontId="0" fillId="0" borderId="0" xfId="0" applyNumberFormat="1"/>
    <xf numFmtId="182" fontId="6" fillId="0" borderId="63" xfId="0" applyNumberFormat="1" applyFont="1" applyBorder="1"/>
    <xf numFmtId="182" fontId="0" fillId="9" borderId="0" xfId="0" applyNumberFormat="1" applyFill="1"/>
    <xf numFmtId="182" fontId="38" fillId="11" borderId="63" xfId="0" applyNumberFormat="1" applyFont="1" applyFill="1" applyBorder="1"/>
    <xf numFmtId="37" fontId="38" fillId="11" borderId="63" xfId="0" applyFont="1" applyFill="1" applyBorder="1" applyProtection="1">
      <protection locked="0"/>
    </xf>
    <xf numFmtId="182" fontId="38" fillId="11" borderId="63" xfId="1" applyNumberFormat="1" applyFont="1" applyFill="1" applyBorder="1" applyProtection="1">
      <protection locked="0"/>
    </xf>
    <xf numFmtId="37" fontId="0" fillId="11" borderId="63" xfId="0" applyFill="1" applyBorder="1" applyProtection="1">
      <protection locked="0"/>
    </xf>
    <xf numFmtId="37" fontId="0" fillId="0" borderId="63" xfId="0" applyBorder="1" applyProtection="1">
      <protection locked="0"/>
    </xf>
    <xf numFmtId="37" fontId="38" fillId="0" borderId="63" xfId="0" applyFont="1" applyBorder="1" applyProtection="1">
      <protection locked="0"/>
    </xf>
    <xf numFmtId="182" fontId="38" fillId="0" borderId="63" xfId="1" applyNumberFormat="1" applyFont="1" applyBorder="1" applyProtection="1">
      <protection locked="0"/>
    </xf>
    <xf numFmtId="37" fontId="0" fillId="10" borderId="63" xfId="0" applyFill="1" applyBorder="1" applyProtection="1">
      <protection locked="0"/>
    </xf>
    <xf numFmtId="37" fontId="6" fillId="0" borderId="63" xfId="0" applyFont="1" applyBorder="1" applyProtection="1">
      <protection locked="0"/>
    </xf>
    <xf numFmtId="182" fontId="0" fillId="10" borderId="63" xfId="1" applyNumberFormat="1" applyFont="1" applyFill="1" applyBorder="1" applyProtection="1">
      <protection locked="0"/>
    </xf>
    <xf numFmtId="182" fontId="0" fillId="10" borderId="63" xfId="0" applyNumberFormat="1" applyFill="1" applyBorder="1" applyProtection="1">
      <protection locked="0"/>
    </xf>
    <xf numFmtId="37" fontId="6" fillId="11" borderId="63" xfId="0" applyFont="1" applyFill="1" applyBorder="1" applyProtection="1">
      <protection locked="0"/>
    </xf>
    <xf numFmtId="37" fontId="6" fillId="10" borderId="63" xfId="0" applyFont="1" applyFill="1" applyBorder="1" applyProtection="1">
      <protection locked="0"/>
    </xf>
    <xf numFmtId="182" fontId="6" fillId="10" borderId="63" xfId="1" applyNumberFormat="1" applyFont="1" applyFill="1" applyBorder="1" applyProtection="1">
      <protection locked="0"/>
    </xf>
    <xf numFmtId="37" fontId="0" fillId="0" borderId="0" xfId="0" applyProtection="1">
      <protection locked="0"/>
    </xf>
    <xf numFmtId="182" fontId="6" fillId="0" borderId="63" xfId="1" applyNumberFormat="1" applyFont="1" applyBorder="1" applyProtection="1">
      <protection locked="0"/>
    </xf>
    <xf numFmtId="182" fontId="0" fillId="0" borderId="63" xfId="1" applyNumberFormat="1" applyFont="1" applyFill="1" applyBorder="1" applyProtection="1">
      <protection locked="0"/>
    </xf>
    <xf numFmtId="9" fontId="0" fillId="10" borderId="63" xfId="2" applyFont="1" applyFill="1" applyBorder="1" applyProtection="1">
      <protection locked="0"/>
    </xf>
    <xf numFmtId="37" fontId="0" fillId="9" borderId="0" xfId="0" applyFill="1" applyProtection="1">
      <protection locked="0"/>
    </xf>
    <xf numFmtId="9" fontId="6" fillId="10" borderId="63" xfId="2" applyFont="1" applyFill="1" applyBorder="1" applyProtection="1">
      <protection locked="0"/>
    </xf>
    <xf numFmtId="182" fontId="0" fillId="9" borderId="0" xfId="1" applyNumberFormat="1" applyFont="1" applyFill="1" applyBorder="1" applyProtection="1">
      <protection locked="0"/>
    </xf>
    <xf numFmtId="182" fontId="0" fillId="0" borderId="0" xfId="1" applyNumberFormat="1" applyFont="1" applyProtection="1">
      <protection locked="0"/>
    </xf>
    <xf numFmtId="37" fontId="38" fillId="0" borderId="0" xfId="0" applyFont="1" applyProtection="1">
      <protection locked="0"/>
    </xf>
    <xf numFmtId="37" fontId="6" fillId="0" borderId="0" xfId="0" applyFont="1" applyProtection="1">
      <protection locked="0"/>
    </xf>
    <xf numFmtId="9" fontId="0" fillId="0" borderId="63" xfId="2" applyFont="1" applyBorder="1" applyProtection="1">
      <protection locked="0"/>
    </xf>
    <xf numFmtId="37" fontId="40" fillId="0" borderId="0" xfId="0" applyFont="1" applyAlignment="1" applyProtection="1">
      <alignment vertical="center"/>
      <protection locked="0"/>
    </xf>
    <xf numFmtId="37" fontId="42" fillId="11" borderId="63" xfId="0" applyFont="1" applyFill="1" applyBorder="1" applyAlignment="1" applyProtection="1">
      <alignment vertical="center"/>
      <protection locked="0"/>
    </xf>
    <xf numFmtId="37" fontId="39" fillId="0" borderId="63" xfId="0" applyFont="1" applyBorder="1" applyProtection="1">
      <protection locked="0"/>
    </xf>
    <xf numFmtId="37" fontId="38" fillId="11" borderId="63" xfId="0" applyFont="1" applyFill="1" applyBorder="1" applyAlignment="1" applyProtection="1">
      <alignment wrapText="1"/>
      <protection locked="0"/>
    </xf>
    <xf numFmtId="173" fontId="0" fillId="10" borderId="63" xfId="1" applyNumberFormat="1" applyFont="1" applyFill="1" applyBorder="1" applyProtection="1">
      <protection locked="0"/>
    </xf>
    <xf numFmtId="173" fontId="0" fillId="0" borderId="0" xfId="0" applyNumberFormat="1" applyProtection="1">
      <protection locked="0"/>
    </xf>
    <xf numFmtId="9" fontId="0" fillId="0" borderId="0" xfId="2" applyFont="1" applyProtection="1">
      <protection locked="0"/>
    </xf>
    <xf numFmtId="9" fontId="38" fillId="11" borderId="63" xfId="2" applyFont="1" applyFill="1" applyBorder="1" applyAlignment="1" applyProtection="1">
      <alignment wrapText="1"/>
      <protection locked="0"/>
    </xf>
    <xf numFmtId="182" fontId="38" fillId="0" borderId="63" xfId="0" applyNumberFormat="1" applyFont="1" applyBorder="1"/>
    <xf numFmtId="37" fontId="42" fillId="11" borderId="0" xfId="0" applyFont="1" applyFill="1" applyAlignment="1" applyProtection="1">
      <alignment vertical="center"/>
      <protection locked="0"/>
    </xf>
    <xf numFmtId="37" fontId="41" fillId="0" borderId="0" xfId="0" applyFont="1" applyAlignment="1" applyProtection="1">
      <alignment vertical="center"/>
      <protection locked="0"/>
    </xf>
    <xf numFmtId="37" fontId="43" fillId="0" borderId="0" xfId="0" applyFont="1"/>
    <xf numFmtId="173" fontId="38" fillId="0" borderId="63" xfId="1" applyNumberFormat="1" applyFont="1" applyBorder="1" applyProtection="1"/>
    <xf numFmtId="9" fontId="38" fillId="0" borderId="63" xfId="2" applyFont="1" applyBorder="1" applyProtection="1"/>
    <xf numFmtId="1" fontId="38" fillId="0" borderId="63" xfId="2" applyNumberFormat="1" applyFont="1" applyBorder="1" applyProtection="1"/>
    <xf numFmtId="37" fontId="38" fillId="11" borderId="63" xfId="0" applyFont="1" applyFill="1" applyBorder="1" applyAlignment="1">
      <alignment horizontal="left" wrapText="1"/>
    </xf>
    <xf numFmtId="10" fontId="0" fillId="10" borderId="63" xfId="2" applyNumberFormat="1" applyFont="1" applyFill="1" applyBorder="1" applyProtection="1">
      <protection locked="0"/>
    </xf>
    <xf numFmtId="173" fontId="6" fillId="11" borderId="63" xfId="0" applyNumberFormat="1" applyFont="1" applyFill="1" applyBorder="1" applyProtection="1">
      <protection locked="0"/>
    </xf>
    <xf numFmtId="37" fontId="15" fillId="11" borderId="46" xfId="0" applyFont="1" applyFill="1" applyBorder="1" applyAlignment="1">
      <alignment horizontal="left"/>
    </xf>
    <xf numFmtId="37" fontId="15" fillId="11" borderId="47" xfId="0" applyFont="1" applyFill="1" applyBorder="1" applyAlignment="1">
      <alignment horizontal="left"/>
    </xf>
    <xf numFmtId="37" fontId="15" fillId="11" borderId="48" xfId="0" applyFont="1" applyFill="1" applyBorder="1" applyAlignment="1">
      <alignment horizontal="left"/>
    </xf>
    <xf numFmtId="37" fontId="14" fillId="11" borderId="51" xfId="0" applyFont="1" applyFill="1" applyBorder="1" applyAlignment="1">
      <alignment horizontal="left"/>
    </xf>
    <xf numFmtId="37" fontId="14" fillId="11" borderId="39" xfId="0" applyFont="1" applyFill="1" applyBorder="1" applyAlignment="1">
      <alignment horizontal="left"/>
    </xf>
    <xf numFmtId="37" fontId="14" fillId="11" borderId="52" xfId="0" applyFont="1" applyFill="1" applyBorder="1" applyAlignment="1">
      <alignment horizontal="left"/>
    </xf>
    <xf numFmtId="37" fontId="14" fillId="11" borderId="40" xfId="0" applyFont="1" applyFill="1" applyBorder="1" applyAlignment="1">
      <alignment horizontal="left"/>
    </xf>
    <xf numFmtId="37" fontId="14" fillId="11" borderId="41" xfId="0" applyFont="1" applyFill="1" applyBorder="1" applyAlignment="1">
      <alignment horizontal="left"/>
    </xf>
    <xf numFmtId="37" fontId="14" fillId="11" borderId="42" xfId="0" applyFont="1" applyFill="1" applyBorder="1" applyAlignment="1">
      <alignment horizontal="left"/>
    </xf>
    <xf numFmtId="0" fontId="29" fillId="7" borderId="0" xfId="15" applyFont="1" applyFill="1" applyAlignment="1">
      <alignment horizontal="center" vertical="top"/>
    </xf>
    <xf numFmtId="0" fontId="13" fillId="7" borderId="0" xfId="15" applyFont="1" applyFill="1" applyAlignment="1">
      <alignment horizontal="left" vertical="center" wrapText="1"/>
    </xf>
    <xf numFmtId="37" fontId="17" fillId="0" borderId="49" xfId="0" applyFont="1" applyBorder="1" applyAlignment="1">
      <alignment horizontal="left"/>
    </xf>
    <xf numFmtId="37" fontId="17" fillId="0" borderId="0" xfId="0" applyFont="1" applyAlignment="1">
      <alignment horizontal="left"/>
    </xf>
    <xf numFmtId="37" fontId="17" fillId="0" borderId="50" xfId="0" applyFont="1" applyBorder="1" applyAlignment="1">
      <alignment horizontal="left"/>
    </xf>
    <xf numFmtId="0" fontId="13" fillId="7" borderId="0" xfId="15" applyFont="1" applyFill="1" applyAlignment="1">
      <alignment horizontal="center" vertical="center" wrapText="1"/>
    </xf>
    <xf numFmtId="37" fontId="14" fillId="11" borderId="19" xfId="0" applyFont="1" applyFill="1" applyBorder="1" applyAlignment="1">
      <alignment horizontal="center"/>
    </xf>
    <xf numFmtId="37" fontId="14" fillId="11" borderId="18" xfId="0" applyFont="1" applyFill="1" applyBorder="1" applyAlignment="1">
      <alignment horizontal="center"/>
    </xf>
    <xf numFmtId="37" fontId="14" fillId="11" borderId="37" xfId="0" applyFont="1" applyFill="1" applyBorder="1" applyAlignment="1">
      <alignment horizontal="center"/>
    </xf>
    <xf numFmtId="37" fontId="42" fillId="11" borderId="65" xfId="0" applyFont="1" applyFill="1" applyBorder="1" applyAlignment="1" applyProtection="1">
      <alignment horizontal="left" vertical="center" wrapText="1"/>
      <protection locked="0"/>
    </xf>
    <xf numFmtId="37" fontId="42" fillId="11" borderId="11" xfId="0" applyFont="1" applyFill="1" applyBorder="1" applyAlignment="1" applyProtection="1">
      <alignment horizontal="left" vertical="center"/>
      <protection locked="0"/>
    </xf>
    <xf numFmtId="37" fontId="43" fillId="0" borderId="0" xfId="0" applyFont="1" applyAlignment="1">
      <alignment horizontal="center"/>
    </xf>
    <xf numFmtId="37" fontId="40" fillId="0" borderId="0" xfId="0" applyFont="1" applyAlignment="1">
      <alignment horizontal="left" vertical="center"/>
    </xf>
    <xf numFmtId="37" fontId="42" fillId="11" borderId="64" xfId="0" applyFont="1" applyFill="1" applyBorder="1" applyAlignment="1" applyProtection="1">
      <alignment horizontal="left" vertical="center"/>
      <protection locked="0"/>
    </xf>
    <xf numFmtId="37" fontId="42" fillId="10" borderId="65" xfId="0" applyFont="1" applyFill="1" applyBorder="1" applyAlignment="1" applyProtection="1">
      <alignment horizontal="center" vertical="center"/>
      <protection locked="0"/>
    </xf>
    <xf numFmtId="37" fontId="42" fillId="10" borderId="67" xfId="0" applyFont="1" applyFill="1" applyBorder="1" applyAlignment="1" applyProtection="1">
      <alignment horizontal="center" vertical="center"/>
      <protection locked="0"/>
    </xf>
    <xf numFmtId="37" fontId="42" fillId="10" borderId="66" xfId="0" applyFont="1" applyFill="1" applyBorder="1" applyAlignment="1" applyProtection="1">
      <alignment vertical="center"/>
      <protection locked="0"/>
    </xf>
    <xf numFmtId="37" fontId="42" fillId="10" borderId="11" xfId="0" applyFont="1" applyFill="1" applyBorder="1" applyAlignment="1" applyProtection="1">
      <alignment vertical="center"/>
      <protection locked="0"/>
    </xf>
  </cellXfs>
  <cellStyles count="32">
    <cellStyle name="Calculation" xfId="14" builtinId="22"/>
    <cellStyle name="Comma 2" xfId="4" xr:uid="{E9B2F3CB-5C2E-4A95-B277-FF83EA331EA0}"/>
    <cellStyle name="Comma 2 2" xfId="22" xr:uid="{C8E6E0AA-0A81-4CDA-AEAB-8B7406EC4A5C}"/>
    <cellStyle name="Comma 3" xfId="7" xr:uid="{255EDBB6-D542-43DF-9DDE-9177CB5842A4}"/>
    <cellStyle name="Comma 3 2" xfId="24" xr:uid="{54DFAA66-0B3F-45EE-B489-2435F75EE191}"/>
    <cellStyle name="Currency" xfId="1" builtinId="4"/>
    <cellStyle name="Currency 2" xfId="5" xr:uid="{467E24A9-E484-4A52-B54E-3FFB20532DB7}"/>
    <cellStyle name="Currency 2 2" xfId="23" xr:uid="{0398F932-91E9-420D-AA76-F489412C4654}"/>
    <cellStyle name="Currency 3" xfId="8" xr:uid="{42D19D0A-334E-4496-BA74-5095927EA641}"/>
    <cellStyle name="Currency 3 2" xfId="25" xr:uid="{207786BA-6D5C-40A4-AEAF-3AA68DD754A5}"/>
    <cellStyle name="Currency 4" xfId="11" xr:uid="{DD44E1A9-EE9E-4276-BAAB-E4219C90180B}"/>
    <cellStyle name="Currency 4 2" xfId="28" xr:uid="{389CFF58-AABE-4ACB-B51A-9832A0B949A6}"/>
    <cellStyle name="Currency 5" xfId="20" xr:uid="{866915A0-45BD-4C2D-B9DE-096AD586A822}"/>
    <cellStyle name="Input" xfId="13" builtinId="20"/>
    <cellStyle name="Linked Cell" xfId="16" builtinId="24"/>
    <cellStyle name="Normal" xfId="0" builtinId="0"/>
    <cellStyle name="Normal 10" xfId="15" xr:uid="{4BAEC796-6E27-4610-B417-85768AB84B15}"/>
    <cellStyle name="Normal 2" xfId="3" xr:uid="{93A59692-F0CF-4F4A-B1D1-FA793889812E}"/>
    <cellStyle name="Normal 2 2" xfId="21" xr:uid="{C5A92D35-6905-4168-847F-5B2B17BDB541}"/>
    <cellStyle name="Normal 3" xfId="6" xr:uid="{FA25631F-2D00-4610-B9A1-F27A94A82FEB}"/>
    <cellStyle name="Normal 4" xfId="9" xr:uid="{4B92B0F2-D8E1-4903-8C33-70C9F52CB693}"/>
    <cellStyle name="Normal 4 2" xfId="26" xr:uid="{1D29D838-1CAF-4EAB-BB87-8A5126742A5E}"/>
    <cellStyle name="Normal 5" xfId="12" xr:uid="{CEC46FDF-7AC9-4630-884A-BD3B7F6E9D3D}"/>
    <cellStyle name="Normal 6" xfId="18" xr:uid="{FA363A4D-139A-4FAC-B932-BBDD7C2C6A39}"/>
    <cellStyle name="Normal 6 2" xfId="30" xr:uid="{9384D353-FD20-4FA8-AEB5-04A003EF4129}"/>
    <cellStyle name="Note" xfId="17" builtinId="10"/>
    <cellStyle name="Note 2" xfId="19" xr:uid="{15205182-A8B2-40B4-B55D-625BFAA59262}"/>
    <cellStyle name="Note 2 2" xfId="31" xr:uid="{5814D9E8-97D6-42E8-A0C7-46B96938F8A1}"/>
    <cellStyle name="Note 3" xfId="29" xr:uid="{B38E618E-BE10-44F3-9AC2-352AC15C5B17}"/>
    <cellStyle name="Percent" xfId="2" builtinId="5"/>
    <cellStyle name="Percent 2" xfId="10" xr:uid="{15041257-5694-48CB-99F2-6CF7819D421C}"/>
    <cellStyle name="Percent 2 2" xfId="27" xr:uid="{C2ECC355-7F15-48CF-9657-0CF70535D67F}"/>
  </cellStyles>
  <dxfs count="1">
    <dxf>
      <font>
        <color rgb="FF9C0006"/>
      </font>
      <fill>
        <patternFill>
          <bgColor rgb="FFFFC7CE"/>
        </patternFill>
      </fill>
    </dxf>
  </dxfs>
  <tableStyles count="0" defaultTableStyle="TableStyleMedium9" defaultPivotStyle="PivotStyleLight16"/>
  <colors>
    <mruColors>
      <color rgb="FFE7E9E8"/>
      <color rgb="FFE1E9EB"/>
      <color rgb="FF003E52"/>
      <color rgb="FFCFDD28"/>
      <color rgb="FFFFC000"/>
      <color rgb="FF99CC00"/>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23345</xdr:colOff>
      <xdr:row>0</xdr:row>
      <xdr:rowOff>33806</xdr:rowOff>
    </xdr:from>
    <xdr:to>
      <xdr:col>2</xdr:col>
      <xdr:colOff>6537</xdr:colOff>
      <xdr:row>1</xdr:row>
      <xdr:rowOff>373529</xdr:rowOff>
    </xdr:to>
    <xdr:pic>
      <xdr:nvPicPr>
        <xdr:cNvPr id="2" name="Picture 2">
          <a:extLst>
            <a:ext uri="{FF2B5EF4-FFF2-40B4-BE49-F238E27FC236}">
              <a16:creationId xmlns:a16="http://schemas.microsoft.com/office/drawing/2014/main" id="{DB402BA5-EBA6-4A05-96F1-DCDAB87DB7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1698" y="33806"/>
          <a:ext cx="3420596" cy="83278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pageSetUpPr fitToPage="1"/>
  </sheetPr>
  <dimension ref="A1:AF150"/>
  <sheetViews>
    <sheetView showGridLines="0" defaultGridColor="0" colorId="22" zoomScale="90" zoomScaleNormal="90" workbookViewId="0">
      <selection activeCell="B22" sqref="B22"/>
    </sheetView>
  </sheetViews>
  <sheetFormatPr defaultColWidth="9.77734375" defaultRowHeight="15" x14ac:dyDescent="0.25"/>
  <cols>
    <col min="1" max="1" width="30.33203125" style="20" bestFit="1" customWidth="1"/>
    <col min="2" max="2" width="22.44140625" style="20" bestFit="1" customWidth="1"/>
    <col min="3" max="6" width="25.109375" style="20" customWidth="1"/>
    <col min="7" max="7" width="14.33203125" style="20" customWidth="1"/>
    <col min="8" max="9" width="13.44140625" style="20" customWidth="1"/>
    <col min="10" max="10" width="14.5546875" style="20" customWidth="1"/>
    <col min="11" max="11" width="20.77734375" style="20" customWidth="1"/>
    <col min="12" max="12" width="12" style="20" customWidth="1"/>
    <col min="13" max="13" width="12.44140625" style="20" customWidth="1"/>
    <col min="14" max="14" width="17.88671875" style="20" bestFit="1" customWidth="1"/>
    <col min="15" max="15" width="11.21875" style="20" customWidth="1"/>
    <col min="16" max="16" width="18.6640625" style="20" bestFit="1" customWidth="1"/>
    <col min="17" max="17" width="9.77734375" style="20"/>
    <col min="18" max="21" width="8.77734375" style="20" customWidth="1"/>
    <col min="22" max="16384" width="9.77734375" style="20"/>
  </cols>
  <sheetData>
    <row r="1" spans="1:32" ht="21" x14ac:dyDescent="0.25">
      <c r="A1" s="356" t="s">
        <v>0</v>
      </c>
      <c r="B1" s="356"/>
      <c r="C1" s="356"/>
      <c r="D1" s="356"/>
      <c r="E1" s="356"/>
      <c r="F1" s="356"/>
      <c r="G1" s="3"/>
      <c r="H1" s="3"/>
      <c r="I1" s="3"/>
      <c r="J1" s="3"/>
    </row>
    <row r="2" spans="1:32" ht="18.75" customHeight="1" x14ac:dyDescent="0.25">
      <c r="A2" s="357" t="s">
        <v>1</v>
      </c>
      <c r="B2" s="357"/>
      <c r="C2" s="357"/>
      <c r="D2" s="357"/>
      <c r="E2" s="357"/>
      <c r="F2" s="357"/>
      <c r="G2" s="3"/>
      <c r="H2" s="3"/>
      <c r="I2" s="3"/>
      <c r="J2" s="3"/>
    </row>
    <row r="3" spans="1:32" ht="18.75" customHeight="1" x14ac:dyDescent="0.25">
      <c r="A3" s="357"/>
      <c r="B3" s="357"/>
      <c r="C3" s="357"/>
      <c r="D3" s="357"/>
      <c r="E3" s="357"/>
      <c r="F3" s="357"/>
      <c r="G3" s="3"/>
      <c r="H3" s="3"/>
      <c r="I3" s="3"/>
      <c r="J3" s="3"/>
      <c r="K3" s="3"/>
      <c r="L3" s="3"/>
      <c r="M3" s="3"/>
      <c r="N3" s="3"/>
      <c r="O3" s="3"/>
      <c r="P3" s="3"/>
      <c r="Q3" s="3"/>
      <c r="R3" s="3"/>
      <c r="S3" s="3"/>
      <c r="T3" s="3"/>
      <c r="U3" s="3"/>
      <c r="V3" s="3"/>
      <c r="W3" s="3"/>
      <c r="X3" s="3"/>
      <c r="Y3" s="3"/>
      <c r="Z3" s="3"/>
      <c r="AA3" s="3"/>
      <c r="AB3" s="3"/>
      <c r="AC3" s="3"/>
      <c r="AD3" s="3"/>
      <c r="AE3" s="3"/>
      <c r="AF3" s="3"/>
    </row>
    <row r="4" spans="1:32" ht="18.75" customHeight="1" x14ac:dyDescent="0.25">
      <c r="A4" s="357"/>
      <c r="B4" s="357"/>
      <c r="C4" s="357"/>
      <c r="D4" s="357"/>
      <c r="E4" s="357"/>
      <c r="F4" s="357"/>
      <c r="G4" s="3"/>
      <c r="H4" s="3"/>
      <c r="I4" s="3"/>
      <c r="J4" s="3"/>
      <c r="K4" s="3"/>
      <c r="L4" s="3"/>
      <c r="M4" s="3"/>
      <c r="N4" s="3"/>
      <c r="O4" s="3"/>
      <c r="P4" s="3"/>
      <c r="Q4" s="3"/>
      <c r="R4" s="3"/>
      <c r="S4" s="3"/>
      <c r="T4" s="3"/>
      <c r="U4" s="3"/>
      <c r="V4" s="3"/>
      <c r="W4" s="3"/>
      <c r="X4" s="3"/>
      <c r="Y4" s="3"/>
      <c r="Z4" s="3"/>
      <c r="AA4" s="3"/>
      <c r="AB4" s="3"/>
      <c r="AC4" s="3"/>
      <c r="AD4" s="3"/>
      <c r="AE4" s="3"/>
      <c r="AF4" s="3"/>
    </row>
    <row r="5" spans="1:32" x14ac:dyDescent="0.25">
      <c r="A5" s="67"/>
      <c r="C5" s="2"/>
      <c r="D5" s="3"/>
      <c r="E5" s="3"/>
      <c r="F5" s="3"/>
      <c r="G5" s="3"/>
      <c r="H5" s="3"/>
      <c r="I5" s="3"/>
      <c r="J5" s="3"/>
      <c r="K5" s="3"/>
      <c r="L5" s="3"/>
      <c r="M5" s="3"/>
      <c r="N5" s="3"/>
      <c r="O5" s="3"/>
      <c r="P5" s="3"/>
      <c r="Q5" s="3"/>
      <c r="R5" s="3"/>
      <c r="S5" s="3"/>
      <c r="T5" s="3"/>
      <c r="U5" s="3"/>
      <c r="V5" s="3"/>
      <c r="W5" s="3"/>
      <c r="X5" s="3"/>
      <c r="Y5" s="3"/>
      <c r="Z5" s="3"/>
      <c r="AA5" s="3"/>
      <c r="AB5" s="3"/>
      <c r="AC5" s="3"/>
      <c r="AD5" s="3"/>
      <c r="AE5" s="3"/>
      <c r="AF5" s="3"/>
    </row>
    <row r="6" spans="1:32" x14ac:dyDescent="0.25">
      <c r="A6" s="1" t="s">
        <v>2</v>
      </c>
      <c r="B6" s="173"/>
      <c r="C6" s="2"/>
      <c r="D6" s="3"/>
      <c r="E6" s="3"/>
      <c r="F6" s="3"/>
      <c r="G6" s="3"/>
      <c r="H6" s="3"/>
      <c r="I6" s="3"/>
      <c r="J6" s="3"/>
      <c r="K6" s="3"/>
      <c r="L6" s="3"/>
      <c r="M6" s="3"/>
      <c r="N6" s="3"/>
      <c r="O6" s="3"/>
      <c r="P6" s="3"/>
      <c r="Q6" s="3"/>
      <c r="R6" s="3"/>
      <c r="S6" s="3"/>
      <c r="T6" s="3"/>
      <c r="U6" s="3"/>
      <c r="V6" s="3"/>
      <c r="W6" s="3"/>
      <c r="X6" s="3"/>
      <c r="Y6" s="3"/>
      <c r="Z6" s="3"/>
      <c r="AA6" s="3"/>
      <c r="AB6" s="3"/>
      <c r="AC6" s="3"/>
      <c r="AD6" s="3"/>
      <c r="AE6" s="3"/>
      <c r="AF6" s="3"/>
    </row>
    <row r="7" spans="1:32" x14ac:dyDescent="0.25">
      <c r="A7" s="1" t="s">
        <v>3</v>
      </c>
      <c r="B7" s="173"/>
      <c r="C7" s="2"/>
      <c r="D7" s="3"/>
      <c r="E7" s="3"/>
      <c r="F7" s="3"/>
      <c r="G7" s="3"/>
      <c r="H7" s="3"/>
      <c r="I7" s="3"/>
      <c r="J7" s="3"/>
      <c r="K7" s="3"/>
      <c r="L7" s="3"/>
      <c r="M7" s="3"/>
      <c r="N7" s="3"/>
      <c r="O7" s="3"/>
      <c r="P7" s="3"/>
      <c r="Q7" s="3"/>
      <c r="R7" s="3"/>
      <c r="S7" s="3"/>
      <c r="T7" s="3"/>
      <c r="U7" s="3"/>
      <c r="V7" s="3"/>
      <c r="W7" s="3"/>
      <c r="X7" s="3"/>
      <c r="Y7" s="3"/>
      <c r="Z7" s="3"/>
      <c r="AA7" s="3"/>
      <c r="AB7" s="3"/>
      <c r="AC7" s="3"/>
      <c r="AD7" s="3"/>
      <c r="AE7" s="3"/>
      <c r="AF7" s="3"/>
    </row>
    <row r="8" spans="1:32" x14ac:dyDescent="0.25">
      <c r="A8" s="1" t="s">
        <v>4</v>
      </c>
      <c r="B8" s="173"/>
      <c r="C8" s="2"/>
      <c r="D8" s="1"/>
      <c r="E8" s="1"/>
      <c r="F8" s="3"/>
      <c r="G8" s="3"/>
      <c r="H8" s="3"/>
      <c r="I8" s="3"/>
      <c r="J8" s="3"/>
      <c r="K8" s="25"/>
      <c r="N8" s="3"/>
      <c r="O8" s="3"/>
      <c r="P8" s="3"/>
      <c r="Q8" s="3"/>
      <c r="R8" s="3"/>
      <c r="S8" s="3"/>
      <c r="T8" s="3"/>
      <c r="U8" s="3"/>
      <c r="V8" s="3"/>
      <c r="W8" s="3"/>
      <c r="X8" s="3"/>
      <c r="Y8" s="3"/>
      <c r="Z8" s="3"/>
      <c r="AA8" s="3"/>
      <c r="AB8" s="3"/>
      <c r="AC8" s="3"/>
      <c r="AD8" s="3"/>
      <c r="AE8" s="3"/>
      <c r="AF8" s="3"/>
    </row>
    <row r="9" spans="1:32" x14ac:dyDescent="0.25">
      <c r="A9" s="1" t="s">
        <v>5</v>
      </c>
      <c r="B9" s="179"/>
      <c r="C9" s="2"/>
      <c r="D9" s="1"/>
      <c r="E9" s="1"/>
      <c r="F9" s="3"/>
      <c r="G9" s="3"/>
      <c r="H9" s="3"/>
      <c r="I9" s="3"/>
      <c r="J9" s="3"/>
      <c r="K9" s="25"/>
      <c r="N9" s="3"/>
      <c r="O9" s="3"/>
      <c r="P9" s="3"/>
      <c r="Q9" s="3"/>
      <c r="R9" s="3"/>
      <c r="S9" s="3"/>
      <c r="T9" s="3"/>
      <c r="U9" s="3"/>
      <c r="V9" s="3"/>
      <c r="W9" s="3"/>
      <c r="X9" s="3"/>
      <c r="Y9" s="3"/>
      <c r="Z9" s="3"/>
      <c r="AA9" s="3"/>
      <c r="AB9" s="3"/>
      <c r="AC9" s="3"/>
      <c r="AD9" s="3"/>
      <c r="AE9" s="3"/>
      <c r="AF9" s="3"/>
    </row>
    <row r="10" spans="1:32" ht="15.75" thickBot="1" x14ac:dyDescent="0.3">
      <c r="A10" s="3"/>
      <c r="B10" s="3"/>
      <c r="C10" s="3"/>
      <c r="D10" s="3"/>
      <c r="E10" s="3"/>
      <c r="F10" s="3"/>
      <c r="G10" s="3"/>
      <c r="H10" s="3"/>
      <c r="I10" s="3"/>
      <c r="J10" s="3"/>
      <c r="K10" s="3"/>
      <c r="N10" s="3"/>
      <c r="O10" s="3"/>
      <c r="P10" s="3"/>
      <c r="Q10" s="3"/>
      <c r="R10" s="3"/>
      <c r="S10" s="3"/>
      <c r="T10" s="3"/>
      <c r="U10" s="3"/>
      <c r="V10" s="3"/>
      <c r="W10" s="3"/>
      <c r="X10" s="3"/>
      <c r="Y10" s="3"/>
      <c r="Z10" s="3"/>
      <c r="AA10" s="3"/>
      <c r="AB10" s="3"/>
      <c r="AC10" s="3"/>
      <c r="AD10" s="3"/>
      <c r="AE10" s="3"/>
      <c r="AF10" s="3"/>
    </row>
    <row r="11" spans="1:32" ht="15.75" thickBot="1" x14ac:dyDescent="0.3">
      <c r="A11" s="227" t="s">
        <v>6</v>
      </c>
      <c r="B11" s="228"/>
      <c r="C11" s="228"/>
      <c r="D11" s="229"/>
      <c r="E11" s="227" t="s">
        <v>7</v>
      </c>
      <c r="F11" s="229"/>
      <c r="G11" s="3"/>
      <c r="H11" s="3"/>
      <c r="I11" s="3"/>
      <c r="J11" s="3"/>
      <c r="K11" s="3"/>
      <c r="L11" s="3"/>
      <c r="N11" s="3"/>
      <c r="O11" s="3"/>
      <c r="P11" s="3"/>
      <c r="Q11" s="3"/>
      <c r="R11" s="3"/>
      <c r="S11" s="3"/>
      <c r="T11" s="3"/>
      <c r="U11" s="3"/>
      <c r="V11" s="3"/>
      <c r="W11" s="3"/>
      <c r="X11" s="68"/>
      <c r="Y11" s="3"/>
      <c r="Z11" s="3"/>
      <c r="AA11" s="3"/>
      <c r="AB11" s="3"/>
      <c r="AC11" s="3"/>
      <c r="AD11" s="3"/>
    </row>
    <row r="12" spans="1:32" x14ac:dyDescent="0.25">
      <c r="A12" s="4" t="s">
        <v>8</v>
      </c>
      <c r="B12" s="222">
        <v>1</v>
      </c>
      <c r="C12" s="3"/>
      <c r="D12" s="5"/>
      <c r="E12" s="6" t="s">
        <v>9</v>
      </c>
      <c r="F12" s="223"/>
      <c r="G12" s="3"/>
      <c r="H12" s="3"/>
      <c r="I12" s="3"/>
      <c r="J12" s="3"/>
      <c r="K12" s="3"/>
      <c r="L12" s="3"/>
      <c r="N12" s="3"/>
      <c r="O12" s="3"/>
      <c r="P12" s="3"/>
      <c r="Q12" s="3"/>
      <c r="R12" s="3"/>
      <c r="S12" s="3"/>
      <c r="T12" s="3"/>
      <c r="U12" s="3"/>
      <c r="V12" s="3"/>
      <c r="W12" s="3"/>
      <c r="X12" s="68"/>
      <c r="Y12" s="3"/>
      <c r="Z12" s="3"/>
      <c r="AA12" s="3"/>
      <c r="AB12" s="3"/>
      <c r="AC12" s="3"/>
      <c r="AD12" s="3"/>
    </row>
    <row r="13" spans="1:32" x14ac:dyDescent="0.25">
      <c r="A13" s="4"/>
      <c r="B13" s="3"/>
      <c r="C13" s="3"/>
      <c r="D13" s="5"/>
      <c r="E13" s="6"/>
      <c r="F13" s="7"/>
      <c r="G13" s="3"/>
      <c r="H13" s="3"/>
      <c r="I13" s="3"/>
      <c r="J13" s="3"/>
      <c r="K13" s="3"/>
      <c r="L13" s="3"/>
      <c r="N13" s="3"/>
      <c r="O13" s="3"/>
      <c r="P13" s="3"/>
      <c r="Q13" s="3"/>
      <c r="R13" s="3"/>
      <c r="S13" s="3"/>
      <c r="T13" s="3"/>
      <c r="U13" s="3"/>
      <c r="V13" s="3"/>
      <c r="W13" s="3"/>
      <c r="X13" s="68"/>
      <c r="Y13" s="3"/>
      <c r="Z13" s="3"/>
      <c r="AA13" s="3"/>
      <c r="AB13" s="3"/>
      <c r="AC13" s="3"/>
      <c r="AD13" s="3"/>
    </row>
    <row r="14" spans="1:32" x14ac:dyDescent="0.25">
      <c r="A14" s="230" t="s">
        <v>10</v>
      </c>
      <c r="B14" s="209">
        <v>0</v>
      </c>
      <c r="C14" s="3"/>
      <c r="D14" s="5"/>
      <c r="E14" s="6" t="s">
        <v>11</v>
      </c>
      <c r="F14" s="224"/>
      <c r="G14" s="3"/>
      <c r="H14" s="3"/>
      <c r="I14" s="3"/>
      <c r="J14" s="3"/>
      <c r="K14" s="3"/>
      <c r="L14" s="3"/>
      <c r="N14" s="3"/>
      <c r="O14" s="3"/>
      <c r="P14" s="3"/>
      <c r="Q14" s="3"/>
      <c r="R14" s="3"/>
      <c r="S14" s="3"/>
      <c r="T14" s="3"/>
      <c r="U14" s="3"/>
      <c r="V14" s="3"/>
      <c r="W14" s="3"/>
      <c r="X14" s="68"/>
      <c r="Y14" s="3"/>
      <c r="Z14" s="3"/>
      <c r="AA14" s="3"/>
      <c r="AB14" s="3"/>
      <c r="AC14" s="3"/>
      <c r="AD14" s="3"/>
    </row>
    <row r="15" spans="1:32" x14ac:dyDescent="0.25">
      <c r="A15" s="230" t="s">
        <v>12</v>
      </c>
      <c r="B15" s="209">
        <v>15</v>
      </c>
      <c r="C15" s="8"/>
      <c r="D15" s="9"/>
      <c r="E15" s="6" t="s">
        <v>13</v>
      </c>
      <c r="F15" s="224"/>
      <c r="G15" s="3"/>
      <c r="H15" s="3"/>
      <c r="I15" s="3"/>
      <c r="J15" s="3"/>
      <c r="K15" s="3"/>
      <c r="L15" s="3"/>
      <c r="N15" s="3"/>
      <c r="O15" s="3"/>
      <c r="P15" s="3"/>
      <c r="Q15" s="3"/>
      <c r="R15" s="3"/>
      <c r="S15" s="3"/>
      <c r="T15" s="3"/>
      <c r="U15" s="3"/>
      <c r="V15" s="3"/>
      <c r="W15" s="3"/>
      <c r="X15" s="3"/>
      <c r="Y15" s="3"/>
      <c r="Z15" s="3"/>
      <c r="AA15" s="3"/>
      <c r="AB15" s="3"/>
      <c r="AC15" s="3"/>
      <c r="AD15" s="3"/>
    </row>
    <row r="16" spans="1:32" x14ac:dyDescent="0.25">
      <c r="A16" s="230" t="s">
        <v>14</v>
      </c>
      <c r="B16" s="209">
        <v>13</v>
      </c>
      <c r="C16" s="8"/>
      <c r="D16" s="9" t="s">
        <v>15</v>
      </c>
      <c r="E16" s="6" t="s">
        <v>16</v>
      </c>
      <c r="F16" s="225"/>
      <c r="G16" s="3"/>
      <c r="H16" s="3"/>
      <c r="I16" s="3"/>
      <c r="J16" s="3"/>
      <c r="K16" s="3"/>
      <c r="L16" s="3"/>
      <c r="M16" s="3"/>
      <c r="N16" s="3"/>
      <c r="O16" s="3"/>
      <c r="P16" s="3"/>
      <c r="Q16" s="3"/>
      <c r="R16" s="3"/>
      <c r="S16" s="3"/>
      <c r="T16" s="3"/>
      <c r="U16" s="3"/>
      <c r="V16" s="3"/>
      <c r="W16" s="3"/>
      <c r="X16" s="3"/>
      <c r="Y16" s="3"/>
      <c r="Z16" s="3"/>
      <c r="AA16" s="3"/>
      <c r="AB16" s="3"/>
      <c r="AC16" s="3"/>
      <c r="AD16" s="3"/>
    </row>
    <row r="17" spans="1:30" x14ac:dyDescent="0.25">
      <c r="A17" s="230" t="s">
        <v>17</v>
      </c>
      <c r="B17" s="209"/>
      <c r="C17" s="8"/>
      <c r="D17" s="9"/>
      <c r="E17" s="6"/>
      <c r="F17" s="7"/>
      <c r="G17" s="3"/>
      <c r="H17" s="3"/>
      <c r="I17" s="3"/>
      <c r="J17" s="3"/>
      <c r="K17" s="3"/>
      <c r="L17" s="3"/>
      <c r="M17" s="3"/>
      <c r="N17" s="3"/>
      <c r="O17" s="3"/>
      <c r="P17" s="3"/>
      <c r="Q17" s="3"/>
      <c r="R17" s="3"/>
      <c r="S17" s="3"/>
      <c r="T17" s="3"/>
      <c r="U17" s="3"/>
      <c r="V17" s="3"/>
      <c r="W17" s="3"/>
      <c r="X17" s="3"/>
      <c r="Y17" s="3"/>
      <c r="Z17" s="3"/>
      <c r="AA17" s="3"/>
      <c r="AB17" s="3"/>
      <c r="AC17" s="3"/>
      <c r="AD17" s="3"/>
    </row>
    <row r="18" spans="1:30" x14ac:dyDescent="0.25">
      <c r="A18" s="230" t="s">
        <v>18</v>
      </c>
      <c r="B18" s="209"/>
      <c r="C18" s="8"/>
      <c r="D18" s="9"/>
      <c r="E18" s="6"/>
      <c r="F18" s="7"/>
      <c r="G18" s="3"/>
      <c r="H18" s="3"/>
      <c r="I18" s="3"/>
      <c r="J18" s="3"/>
      <c r="K18" s="3"/>
      <c r="L18" s="3"/>
      <c r="M18" s="3"/>
      <c r="N18" s="3"/>
      <c r="O18" s="3"/>
      <c r="P18" s="3"/>
      <c r="Q18" s="3"/>
      <c r="R18" s="3"/>
      <c r="S18" s="3"/>
      <c r="T18" s="3"/>
      <c r="U18" s="3"/>
      <c r="V18" s="3"/>
      <c r="W18" s="3"/>
      <c r="X18" s="3"/>
      <c r="Y18" s="3"/>
      <c r="Z18" s="3"/>
      <c r="AA18" s="3"/>
      <c r="AB18" s="3"/>
      <c r="AC18" s="3"/>
      <c r="AD18" s="3"/>
    </row>
    <row r="19" spans="1:30" x14ac:dyDescent="0.25">
      <c r="A19" s="145" t="s">
        <v>19</v>
      </c>
      <c r="B19" s="180">
        <f>SUM(B14:B18)</f>
        <v>28</v>
      </c>
      <c r="C19" s="8"/>
      <c r="D19" s="9"/>
      <c r="E19" s="6" t="s">
        <v>20</v>
      </c>
      <c r="F19" s="226">
        <f>EOMONTH(F15,F16)</f>
        <v>31</v>
      </c>
      <c r="G19" s="3"/>
      <c r="H19" s="3"/>
      <c r="I19" s="3"/>
      <c r="J19" s="3"/>
      <c r="K19" s="3"/>
      <c r="L19" s="3"/>
      <c r="M19" s="3"/>
      <c r="N19" s="3"/>
      <c r="O19" s="3"/>
      <c r="P19" s="3"/>
      <c r="Q19" s="3"/>
      <c r="R19" s="3"/>
      <c r="S19" s="3"/>
      <c r="T19" s="3"/>
      <c r="U19" s="3"/>
      <c r="V19" s="3"/>
      <c r="W19" s="3"/>
      <c r="X19" s="3"/>
      <c r="Y19" s="3"/>
      <c r="Z19" s="3"/>
      <c r="AA19" s="3"/>
      <c r="AB19" s="3"/>
      <c r="AC19" s="3"/>
      <c r="AD19" s="3"/>
    </row>
    <row r="20" spans="1:30" x14ac:dyDescent="0.25">
      <c r="A20" s="10"/>
      <c r="B20" s="8"/>
      <c r="C20" s="8"/>
      <c r="D20" s="9"/>
      <c r="E20" s="6"/>
      <c r="F20" s="7"/>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4" t="s">
        <v>21</v>
      </c>
      <c r="B21" s="209"/>
      <c r="C21" s="8"/>
      <c r="D21" s="9"/>
      <c r="E21" s="6" t="s">
        <v>22</v>
      </c>
      <c r="F21" s="250"/>
      <c r="G21" s="3"/>
      <c r="H21" s="3"/>
      <c r="I21" s="3"/>
      <c r="J21" s="3"/>
      <c r="K21" s="3"/>
      <c r="L21" s="3"/>
      <c r="M21" s="3"/>
      <c r="N21" s="3"/>
      <c r="O21" s="3"/>
      <c r="P21" s="3"/>
      <c r="Q21" s="3"/>
      <c r="R21" s="3"/>
      <c r="S21" s="3"/>
      <c r="T21" s="3"/>
      <c r="U21" s="3"/>
      <c r="V21" s="3"/>
      <c r="W21" s="3"/>
      <c r="X21" s="3"/>
      <c r="Y21" s="3"/>
      <c r="Z21" s="3"/>
      <c r="AA21" s="3"/>
      <c r="AB21" s="3"/>
      <c r="AC21" s="3"/>
      <c r="AD21" s="3"/>
    </row>
    <row r="22" spans="1:30" x14ac:dyDescent="0.25">
      <c r="A22" s="4"/>
      <c r="B22" s="8"/>
      <c r="C22" s="8"/>
      <c r="D22" s="9"/>
      <c r="E22" s="6" t="s">
        <v>23</v>
      </c>
      <c r="F22" s="226">
        <f>F19+F21</f>
        <v>31</v>
      </c>
      <c r="G22" s="3"/>
      <c r="H22" s="3"/>
      <c r="I22" s="3"/>
      <c r="J22" s="3"/>
      <c r="K22" s="3"/>
      <c r="L22" s="3"/>
      <c r="M22" s="3"/>
      <c r="N22" s="3"/>
      <c r="O22" s="3"/>
      <c r="P22" s="3"/>
      <c r="Q22" s="3"/>
      <c r="R22" s="3"/>
      <c r="S22" s="3"/>
      <c r="T22" s="3"/>
      <c r="U22" s="3"/>
      <c r="V22" s="3"/>
      <c r="W22" s="3"/>
      <c r="X22" s="3"/>
      <c r="Y22" s="3"/>
      <c r="Z22" s="3"/>
      <c r="AA22" s="3"/>
      <c r="AB22" s="3"/>
      <c r="AC22" s="3"/>
      <c r="AD22" s="3"/>
    </row>
    <row r="23" spans="1:30" x14ac:dyDescent="0.25">
      <c r="A23" s="4" t="s">
        <v>24</v>
      </c>
      <c r="B23" s="209"/>
      <c r="C23" s="1" t="s">
        <v>25</v>
      </c>
      <c r="D23" s="9"/>
      <c r="E23" s="11"/>
      <c r="F23" s="7"/>
      <c r="G23" s="3"/>
      <c r="H23" s="3"/>
      <c r="I23" s="3"/>
      <c r="J23" s="3"/>
      <c r="K23" s="3"/>
      <c r="L23" s="3"/>
      <c r="M23" s="3"/>
      <c r="N23" s="3"/>
      <c r="O23" s="3"/>
      <c r="P23" s="3"/>
      <c r="Q23" s="3"/>
      <c r="R23" s="3"/>
      <c r="S23" s="3"/>
      <c r="T23" s="3"/>
      <c r="U23" s="3"/>
      <c r="V23" s="3"/>
      <c r="W23" s="3"/>
      <c r="X23" s="3"/>
      <c r="Y23" s="3"/>
      <c r="Z23" s="3"/>
      <c r="AA23" s="3"/>
      <c r="AB23" s="3"/>
      <c r="AC23" s="3"/>
      <c r="AD23" s="3"/>
    </row>
    <row r="24" spans="1:30" x14ac:dyDescent="0.25">
      <c r="A24" s="4" t="s">
        <v>26</v>
      </c>
      <c r="B24" s="209"/>
      <c r="C24" s="12"/>
      <c r="D24" s="9"/>
      <c r="E24" s="11"/>
      <c r="F24" s="7"/>
      <c r="G24" s="3"/>
      <c r="H24" s="3"/>
      <c r="I24" s="3"/>
      <c r="J24" s="3"/>
      <c r="K24" s="3"/>
      <c r="L24" s="3"/>
      <c r="M24" s="3"/>
      <c r="N24" s="3"/>
      <c r="O24" s="3"/>
      <c r="P24" s="3"/>
      <c r="Q24" s="3"/>
      <c r="R24" s="68"/>
      <c r="S24" s="3"/>
      <c r="T24" s="3"/>
      <c r="U24" s="3"/>
      <c r="V24" s="3"/>
      <c r="W24" s="69"/>
      <c r="X24" s="3"/>
      <c r="Y24" s="69"/>
      <c r="Z24" s="3"/>
      <c r="AA24" s="3"/>
      <c r="AB24" s="69"/>
      <c r="AC24" s="3"/>
      <c r="AD24" s="3"/>
    </row>
    <row r="25" spans="1:30" ht="15.75" thickBot="1" x14ac:dyDescent="0.3">
      <c r="A25" s="13" t="s">
        <v>27</v>
      </c>
      <c r="B25" s="249"/>
      <c r="C25" s="56" t="s">
        <v>28</v>
      </c>
      <c r="D25" s="15"/>
      <c r="E25" s="16"/>
      <c r="F25" s="17"/>
      <c r="G25" s="3"/>
      <c r="H25" s="3"/>
      <c r="I25" s="3"/>
      <c r="J25" s="3"/>
      <c r="K25" s="3"/>
      <c r="L25" s="3"/>
      <c r="M25" s="3"/>
      <c r="N25" s="3"/>
      <c r="O25" s="3"/>
      <c r="P25" s="3"/>
      <c r="Q25" s="3"/>
      <c r="R25" s="3"/>
      <c r="S25" s="3"/>
      <c r="T25" s="3"/>
      <c r="U25" s="3"/>
      <c r="V25" s="3"/>
      <c r="W25" s="3"/>
      <c r="X25" s="3"/>
      <c r="Y25" s="3"/>
      <c r="Z25" s="3"/>
      <c r="AA25" s="3"/>
      <c r="AB25" s="3"/>
      <c r="AC25" s="3"/>
      <c r="AD25" s="3"/>
    </row>
    <row r="26" spans="1:30" ht="15.75" hidden="1" thickBot="1" x14ac:dyDescent="0.3">
      <c r="A26" s="4" t="s">
        <v>29</v>
      </c>
      <c r="B26" s="18">
        <v>0</v>
      </c>
      <c r="C26" s="3"/>
      <c r="D26" s="19"/>
      <c r="F26" s="7"/>
      <c r="G26" s="3"/>
      <c r="H26" s="3"/>
      <c r="I26" s="3"/>
      <c r="J26" s="3"/>
      <c r="K26" s="3"/>
      <c r="L26" s="3"/>
      <c r="M26" s="3"/>
      <c r="N26" s="3"/>
      <c r="O26" s="3"/>
      <c r="P26" s="3"/>
      <c r="Q26" s="3"/>
      <c r="R26" s="3"/>
      <c r="S26" s="3"/>
      <c r="T26" s="3"/>
      <c r="U26" s="3"/>
      <c r="V26" s="3"/>
      <c r="W26" s="3"/>
      <c r="X26" s="3"/>
      <c r="Y26" s="3"/>
      <c r="Z26" s="3"/>
      <c r="AA26" s="3"/>
      <c r="AB26" s="3"/>
      <c r="AC26" s="3"/>
      <c r="AD26" s="3"/>
    </row>
    <row r="27" spans="1:30" ht="15.75" thickBot="1" x14ac:dyDescent="0.3">
      <c r="A27" s="231" t="s">
        <v>30</v>
      </c>
      <c r="B27" s="232" t="s">
        <v>31</v>
      </c>
      <c r="C27" s="233" t="s">
        <v>32</v>
      </c>
      <c r="D27" s="233" t="s">
        <v>33</v>
      </c>
      <c r="E27" s="233" t="s">
        <v>34</v>
      </c>
      <c r="F27" s="234" t="s">
        <v>35</v>
      </c>
      <c r="G27" s="3"/>
      <c r="H27" s="3"/>
      <c r="I27" s="3"/>
      <c r="J27" s="3"/>
      <c r="K27" s="3"/>
      <c r="L27" s="3"/>
      <c r="M27" s="3"/>
      <c r="N27" s="3"/>
      <c r="O27" s="3"/>
      <c r="P27" s="3"/>
      <c r="Q27" s="3"/>
      <c r="R27" s="3"/>
      <c r="S27" s="3"/>
      <c r="T27" s="3"/>
      <c r="U27" s="3"/>
      <c r="V27" s="3"/>
      <c r="W27" s="3"/>
      <c r="X27" s="3"/>
      <c r="Y27" s="3"/>
      <c r="Z27" s="3"/>
      <c r="AA27" s="3"/>
      <c r="AB27" s="3"/>
      <c r="AC27" s="3"/>
      <c r="AD27" s="3"/>
    </row>
    <row r="28" spans="1:30" x14ac:dyDescent="0.25">
      <c r="A28" s="156" t="s">
        <v>36</v>
      </c>
      <c r="B28" s="214"/>
      <c r="C28" s="240">
        <f>$B$23*B28</f>
        <v>0</v>
      </c>
      <c r="D28" s="251"/>
      <c r="E28" s="241" t="str">
        <f>IFERROR("",D28/$B$23)</f>
        <v/>
      </c>
      <c r="F28" s="242">
        <f>C28-D28</f>
        <v>0</v>
      </c>
      <c r="G28" s="3"/>
      <c r="H28" s="3"/>
      <c r="I28" s="3"/>
      <c r="J28" s="3"/>
      <c r="K28" s="3"/>
      <c r="L28" s="3"/>
      <c r="M28" s="3"/>
      <c r="N28" s="3"/>
      <c r="O28" s="3"/>
      <c r="P28" s="3"/>
      <c r="Q28" s="3"/>
      <c r="R28" s="3"/>
      <c r="S28" s="3"/>
      <c r="T28" s="3"/>
      <c r="U28" s="3"/>
      <c r="V28" s="3"/>
      <c r="W28" s="3"/>
      <c r="X28" s="3"/>
      <c r="Y28" s="3"/>
      <c r="Z28" s="3"/>
      <c r="AA28" s="3"/>
      <c r="AB28" s="3"/>
      <c r="AC28" s="3"/>
      <c r="AD28" s="3"/>
    </row>
    <row r="29" spans="1:30" x14ac:dyDescent="0.25">
      <c r="A29" s="156" t="s">
        <v>37</v>
      </c>
      <c r="B29" s="214"/>
      <c r="C29" s="240">
        <f>$B$23*B29</f>
        <v>0</v>
      </c>
      <c r="D29" s="251"/>
      <c r="E29" s="241" t="str">
        <f>IFERROR("",D29/$B$23)</f>
        <v/>
      </c>
      <c r="F29" s="242">
        <f t="shared" ref="F29" si="0">C29-D29</f>
        <v>0</v>
      </c>
      <c r="G29" s="3"/>
      <c r="H29" s="3"/>
      <c r="I29" s="3"/>
      <c r="J29" s="3"/>
      <c r="K29" s="3"/>
      <c r="L29" s="3"/>
      <c r="M29" s="3"/>
      <c r="N29" s="3"/>
      <c r="O29" s="3"/>
      <c r="P29" s="3"/>
      <c r="Q29" s="3"/>
      <c r="R29" s="3"/>
      <c r="S29" s="3"/>
      <c r="T29" s="3"/>
      <c r="U29" s="3"/>
      <c r="V29" s="3"/>
      <c r="W29" s="3"/>
      <c r="X29" s="3"/>
      <c r="Y29" s="3"/>
      <c r="Z29" s="3"/>
      <c r="AA29" s="3"/>
      <c r="AB29" s="3"/>
      <c r="AC29" s="3"/>
      <c r="AD29" s="3"/>
    </row>
    <row r="30" spans="1:30" x14ac:dyDescent="0.25">
      <c r="A30" s="156" t="s">
        <v>38</v>
      </c>
      <c r="B30" s="214"/>
      <c r="C30" s="240">
        <f>$B$23*B30</f>
        <v>0</v>
      </c>
      <c r="D30" s="251"/>
      <c r="E30" s="241" t="str">
        <f>IFERROR("",D30/$B$23)</f>
        <v/>
      </c>
      <c r="F30" s="242">
        <f>D30-C30</f>
        <v>0</v>
      </c>
      <c r="G30" s="3"/>
      <c r="H30" s="3"/>
      <c r="I30" s="3"/>
      <c r="J30" s="3"/>
      <c r="K30" s="3"/>
      <c r="L30" s="3"/>
      <c r="M30" s="3"/>
      <c r="N30" s="3"/>
      <c r="O30" s="3"/>
      <c r="P30" s="3"/>
      <c r="Q30" s="3"/>
      <c r="R30" s="3"/>
      <c r="S30" s="3"/>
      <c r="T30" s="3"/>
      <c r="U30" s="3"/>
      <c r="V30" s="3"/>
      <c r="W30" s="3"/>
      <c r="X30" s="3"/>
      <c r="Y30" s="3"/>
      <c r="Z30" s="3"/>
      <c r="AA30" s="3"/>
      <c r="AB30" s="3"/>
      <c r="AC30" s="3"/>
      <c r="AD30" s="3"/>
    </row>
    <row r="31" spans="1:30" ht="15.75" thickBot="1" x14ac:dyDescent="0.3">
      <c r="A31" s="164"/>
      <c r="B31" s="166"/>
      <c r="C31" s="167"/>
      <c r="D31" s="35"/>
      <c r="E31" s="35"/>
      <c r="F31" s="168"/>
      <c r="G31" s="3"/>
      <c r="H31" s="3"/>
      <c r="I31" s="3"/>
      <c r="J31" s="3"/>
      <c r="K31" s="3"/>
      <c r="L31" s="3"/>
      <c r="M31" s="3"/>
      <c r="N31" s="3"/>
      <c r="O31" s="3"/>
      <c r="P31" s="3"/>
      <c r="Q31" s="3"/>
      <c r="R31" s="3"/>
      <c r="S31" s="3"/>
      <c r="T31" s="3"/>
      <c r="U31" s="3"/>
      <c r="V31" s="3"/>
      <c r="W31" s="3"/>
      <c r="X31" s="3"/>
      <c r="Y31" s="3"/>
      <c r="Z31" s="3"/>
      <c r="AA31" s="3"/>
      <c r="AB31" s="3"/>
      <c r="AC31" s="3"/>
      <c r="AD31" s="3"/>
    </row>
    <row r="32" spans="1:30" ht="15.75" thickBot="1" x14ac:dyDescent="0.3">
      <c r="A32" s="235" t="s">
        <v>39</v>
      </c>
      <c r="B32" s="236" t="s">
        <v>40</v>
      </c>
      <c r="C32" s="236" t="s">
        <v>41</v>
      </c>
      <c r="D32" s="237" t="s">
        <v>42</v>
      </c>
      <c r="E32" s="238" t="s">
        <v>43</v>
      </c>
      <c r="F32" s="239"/>
      <c r="G32" s="3"/>
      <c r="H32" s="3"/>
      <c r="I32" s="3"/>
      <c r="J32" s="3"/>
      <c r="K32" s="3"/>
      <c r="L32" s="3"/>
      <c r="M32" s="3"/>
      <c r="N32" s="3"/>
      <c r="O32" s="3"/>
      <c r="P32" s="3"/>
      <c r="Q32" s="3"/>
      <c r="R32" s="3"/>
      <c r="S32" s="3"/>
      <c r="T32" s="3"/>
      <c r="U32" s="3"/>
      <c r="V32" s="3"/>
      <c r="W32" s="3"/>
      <c r="X32" s="3"/>
      <c r="Y32" s="3"/>
      <c r="Z32" s="3"/>
      <c r="AA32" s="3"/>
      <c r="AB32" s="3"/>
      <c r="AC32" s="3"/>
      <c r="AD32" s="3"/>
    </row>
    <row r="33" spans="1:30" x14ac:dyDescent="0.25">
      <c r="A33" s="230" t="s">
        <v>10</v>
      </c>
      <c r="B33" s="248"/>
      <c r="C33" s="209"/>
      <c r="D33" s="245">
        <f>B33*C33</f>
        <v>0</v>
      </c>
      <c r="E33" s="243"/>
      <c r="F33" s="23"/>
      <c r="G33" s="3"/>
      <c r="H33" s="3"/>
      <c r="I33" s="3"/>
      <c r="J33" s="3"/>
      <c r="K33" s="3"/>
      <c r="L33" s="3"/>
      <c r="M33" s="3"/>
      <c r="N33" s="3"/>
      <c r="O33" s="3"/>
      <c r="P33" s="3"/>
      <c r="Q33" s="3"/>
      <c r="R33" s="3"/>
      <c r="S33" s="3"/>
      <c r="T33" s="3"/>
      <c r="U33" s="3"/>
      <c r="V33" s="3"/>
      <c r="W33" s="3"/>
      <c r="X33" s="3"/>
      <c r="Y33" s="3"/>
      <c r="Z33" s="3"/>
      <c r="AA33" s="3"/>
      <c r="AB33" s="3"/>
      <c r="AC33" s="3"/>
      <c r="AD33" s="3"/>
    </row>
    <row r="34" spans="1:30" x14ac:dyDescent="0.25">
      <c r="A34" s="230" t="s">
        <v>12</v>
      </c>
      <c r="B34" s="248"/>
      <c r="C34" s="209"/>
      <c r="D34" s="245">
        <f t="shared" ref="D34:D37" si="1">B34*C34</f>
        <v>0</v>
      </c>
      <c r="E34" s="244"/>
      <c r="F34" s="23"/>
      <c r="G34" s="3"/>
      <c r="H34" s="3"/>
      <c r="I34" s="3"/>
      <c r="J34" s="3"/>
      <c r="K34" s="3"/>
      <c r="L34" s="3"/>
      <c r="M34" s="3"/>
      <c r="N34" s="3"/>
      <c r="O34" s="3"/>
      <c r="P34" s="3"/>
      <c r="Q34" s="3"/>
      <c r="R34" s="3"/>
      <c r="S34" s="3"/>
      <c r="T34" s="3"/>
      <c r="U34" s="3"/>
      <c r="V34" s="3"/>
      <c r="W34" s="3"/>
      <c r="X34" s="3"/>
      <c r="Y34" s="3"/>
      <c r="Z34" s="3"/>
      <c r="AA34" s="3"/>
      <c r="AB34" s="3"/>
      <c r="AC34" s="3"/>
      <c r="AD34" s="3"/>
    </row>
    <row r="35" spans="1:30" x14ac:dyDescent="0.25">
      <c r="A35" s="230" t="s">
        <v>14</v>
      </c>
      <c r="B35" s="248"/>
      <c r="C35" s="209"/>
      <c r="D35" s="245">
        <f t="shared" si="1"/>
        <v>0</v>
      </c>
      <c r="E35" s="244"/>
      <c r="F35" s="23"/>
      <c r="G35" s="3"/>
      <c r="H35" s="3"/>
      <c r="I35" s="3"/>
      <c r="J35" s="3"/>
      <c r="K35" s="3"/>
      <c r="L35" s="3"/>
      <c r="M35" s="3"/>
      <c r="N35" s="3"/>
      <c r="O35" s="3"/>
      <c r="P35" s="3"/>
      <c r="Q35" s="3"/>
      <c r="R35" s="3"/>
      <c r="S35" s="3"/>
      <c r="T35" s="3"/>
      <c r="U35" s="3"/>
      <c r="V35" s="3"/>
      <c r="W35" s="3"/>
      <c r="X35" s="3"/>
      <c r="Y35" s="3"/>
      <c r="Z35" s="3"/>
      <c r="AA35" s="3"/>
      <c r="AB35" s="3"/>
      <c r="AC35" s="3"/>
      <c r="AD35" s="3"/>
    </row>
    <row r="36" spans="1:30" x14ac:dyDescent="0.25">
      <c r="A36" s="230" t="s">
        <v>17</v>
      </c>
      <c r="B36" s="248"/>
      <c r="C36" s="209"/>
      <c r="D36" s="245">
        <f t="shared" si="1"/>
        <v>0</v>
      </c>
      <c r="E36" s="244"/>
      <c r="F36" s="23"/>
      <c r="G36" s="3"/>
      <c r="H36" s="3"/>
      <c r="I36" s="3"/>
      <c r="J36" s="3"/>
      <c r="K36" s="3"/>
      <c r="L36" s="3"/>
      <c r="M36" s="3"/>
      <c r="N36" s="3"/>
      <c r="O36" s="3"/>
      <c r="P36" s="3"/>
      <c r="Q36" s="3"/>
      <c r="R36" s="3"/>
      <c r="S36" s="3"/>
      <c r="T36" s="3"/>
      <c r="U36" s="3"/>
      <c r="V36" s="3"/>
      <c r="W36" s="3"/>
      <c r="X36" s="3"/>
      <c r="Y36" s="3"/>
      <c r="Z36" s="3"/>
      <c r="AA36" s="3"/>
      <c r="AB36" s="3"/>
      <c r="AC36" s="3"/>
      <c r="AD36" s="3"/>
    </row>
    <row r="37" spans="1:30" x14ac:dyDescent="0.25">
      <c r="A37" s="230" t="s">
        <v>18</v>
      </c>
      <c r="B37" s="248"/>
      <c r="C37" s="209"/>
      <c r="D37" s="245">
        <f t="shared" si="1"/>
        <v>0</v>
      </c>
      <c r="E37" s="244"/>
      <c r="F37" s="23"/>
      <c r="G37" s="3"/>
      <c r="H37" s="3"/>
      <c r="I37" s="3"/>
      <c r="J37" s="3"/>
      <c r="K37" s="3"/>
      <c r="L37" s="3"/>
      <c r="M37" s="3"/>
      <c r="N37" s="3"/>
      <c r="O37" s="3"/>
      <c r="P37" s="3"/>
      <c r="Q37" s="3"/>
      <c r="R37" s="3"/>
      <c r="S37" s="3"/>
      <c r="T37" s="3"/>
      <c r="U37" s="3"/>
      <c r="V37" s="3"/>
      <c r="W37" s="3"/>
      <c r="X37" s="3"/>
      <c r="Y37" s="3"/>
      <c r="Z37" s="3"/>
      <c r="AA37" s="3"/>
      <c r="AB37" s="3"/>
      <c r="AC37" s="3"/>
      <c r="AD37" s="3"/>
    </row>
    <row r="38" spans="1:30" x14ac:dyDescent="0.25">
      <c r="A38" s="4" t="s">
        <v>44</v>
      </c>
      <c r="B38" s="244"/>
      <c r="C38" s="244"/>
      <c r="D38" s="246">
        <f>B38*C38</f>
        <v>0</v>
      </c>
      <c r="E38" s="244"/>
      <c r="F38" s="24"/>
      <c r="G38" s="3"/>
      <c r="H38" s="3"/>
      <c r="I38" s="3"/>
      <c r="J38" s="3"/>
      <c r="K38" s="3"/>
      <c r="L38" s="3"/>
      <c r="M38" s="3"/>
      <c r="N38" s="3"/>
      <c r="O38" s="3"/>
      <c r="P38" s="3"/>
      <c r="Q38" s="3"/>
      <c r="R38" s="3"/>
      <c r="S38" s="3"/>
      <c r="T38" s="3"/>
      <c r="U38" s="3"/>
      <c r="V38" s="3"/>
      <c r="W38" s="3"/>
      <c r="X38" s="3"/>
      <c r="Y38" s="3"/>
      <c r="Z38" s="3"/>
      <c r="AA38" s="3"/>
      <c r="AB38" s="3"/>
      <c r="AC38" s="3"/>
      <c r="AD38" s="3"/>
    </row>
    <row r="39" spans="1:30" x14ac:dyDescent="0.25">
      <c r="A39" s="6" t="s">
        <v>19</v>
      </c>
      <c r="B39" s="25"/>
      <c r="C39" s="3"/>
      <c r="D39" s="247">
        <f>SUM(D33:D38)</f>
        <v>0</v>
      </c>
      <c r="E39" s="26">
        <f>D39-D38</f>
        <v>0</v>
      </c>
      <c r="F39" s="27"/>
      <c r="G39" s="3"/>
      <c r="H39" s="3"/>
      <c r="I39" s="3"/>
      <c r="J39" s="3"/>
      <c r="K39" s="3"/>
      <c r="L39" s="3"/>
      <c r="M39" s="3"/>
      <c r="N39" s="3"/>
      <c r="O39" s="3"/>
      <c r="P39" s="3"/>
      <c r="Q39" s="3"/>
      <c r="R39" s="3"/>
      <c r="S39" s="3"/>
      <c r="T39" s="3"/>
      <c r="U39" s="3"/>
      <c r="V39" s="3"/>
      <c r="W39" s="3"/>
      <c r="X39" s="3"/>
      <c r="Y39" s="3"/>
      <c r="Z39" s="3"/>
      <c r="AA39" s="3"/>
      <c r="AB39" s="3"/>
      <c r="AC39" s="3"/>
      <c r="AD39" s="3"/>
    </row>
    <row r="40" spans="1:30" x14ac:dyDescent="0.25">
      <c r="A40" s="6"/>
      <c r="B40" s="25"/>
      <c r="C40" s="3"/>
      <c r="D40" s="3"/>
      <c r="E40" s="3"/>
      <c r="F40" s="27"/>
      <c r="G40" s="3"/>
      <c r="H40" s="3"/>
      <c r="I40" s="3"/>
      <c r="J40" s="3"/>
      <c r="K40" s="3"/>
      <c r="L40" s="3"/>
      <c r="M40" s="3"/>
      <c r="N40" s="3"/>
      <c r="O40" s="3"/>
      <c r="P40" s="3"/>
      <c r="Q40" s="3"/>
      <c r="R40" s="3"/>
      <c r="S40" s="3"/>
      <c r="T40" s="3"/>
      <c r="U40" s="3"/>
      <c r="V40" s="3"/>
      <c r="W40" s="3"/>
      <c r="X40" s="3"/>
      <c r="Y40" s="3"/>
      <c r="Z40" s="3"/>
      <c r="AA40" s="3"/>
      <c r="AB40" s="3"/>
      <c r="AC40" s="3"/>
      <c r="AD40" s="3"/>
    </row>
    <row r="41" spans="1:30" x14ac:dyDescent="0.25">
      <c r="A41" s="28" t="s">
        <v>45</v>
      </c>
      <c r="B41" s="25"/>
      <c r="C41" s="146" t="s">
        <v>41</v>
      </c>
      <c r="D41" s="146" t="s">
        <v>42</v>
      </c>
      <c r="E41" s="3"/>
      <c r="F41" s="27"/>
      <c r="G41" s="3"/>
      <c r="H41" s="3"/>
      <c r="I41" s="3"/>
      <c r="J41" s="3"/>
      <c r="K41" s="3"/>
      <c r="L41" s="3"/>
      <c r="M41" s="3"/>
      <c r="N41" s="3"/>
      <c r="O41" s="3"/>
      <c r="P41" s="3"/>
      <c r="Q41" s="3"/>
      <c r="R41" s="3"/>
      <c r="S41" s="3"/>
      <c r="T41" s="3"/>
      <c r="U41" s="3"/>
      <c r="V41" s="3"/>
      <c r="W41" s="3"/>
      <c r="X41" s="3"/>
      <c r="Y41" s="3"/>
      <c r="Z41" s="3"/>
      <c r="AA41" s="3"/>
      <c r="AB41" s="3"/>
      <c r="AC41" s="3"/>
      <c r="AD41" s="3"/>
    </row>
    <row r="42" spans="1:30" x14ac:dyDescent="0.25">
      <c r="A42" s="29" t="s">
        <v>46</v>
      </c>
      <c r="B42" s="25"/>
      <c r="C42" s="209"/>
      <c r="D42" s="245">
        <f>C42</f>
        <v>0</v>
      </c>
      <c r="E42" s="3"/>
      <c r="F42" s="27"/>
      <c r="G42" s="3"/>
      <c r="H42" s="3"/>
      <c r="I42" s="3"/>
      <c r="J42" s="3"/>
      <c r="K42" s="3"/>
      <c r="L42" s="3"/>
      <c r="M42" s="3"/>
      <c r="N42" s="3"/>
      <c r="O42" s="3"/>
      <c r="P42" s="3"/>
      <c r="Q42" s="3"/>
      <c r="R42" s="3"/>
      <c r="S42" s="3"/>
      <c r="T42" s="3"/>
      <c r="U42" s="3"/>
      <c r="V42" s="3"/>
      <c r="W42" s="3"/>
      <c r="X42" s="3"/>
      <c r="Y42" s="3"/>
      <c r="Z42" s="3"/>
      <c r="AA42" s="3"/>
      <c r="AB42" s="3"/>
      <c r="AC42" s="3"/>
      <c r="AD42" s="3"/>
    </row>
    <row r="43" spans="1:30" x14ac:dyDescent="0.25">
      <c r="A43" s="4" t="s">
        <v>47</v>
      </c>
      <c r="B43" s="25"/>
      <c r="C43" s="245">
        <f>B23-D29</f>
        <v>0</v>
      </c>
      <c r="D43" s="245">
        <f>C43</f>
        <v>0</v>
      </c>
      <c r="E43" s="3"/>
      <c r="F43" s="27"/>
      <c r="G43" s="3"/>
      <c r="H43" s="3"/>
      <c r="I43" s="3"/>
      <c r="J43" s="3"/>
      <c r="K43" s="3"/>
      <c r="L43" s="3"/>
      <c r="M43" s="3"/>
      <c r="N43" s="3"/>
      <c r="O43" s="3"/>
      <c r="P43" s="3"/>
      <c r="Q43" s="3"/>
      <c r="R43" s="3"/>
      <c r="S43" s="3"/>
      <c r="T43" s="3"/>
      <c r="U43" s="3"/>
      <c r="V43" s="3"/>
      <c r="W43" s="3"/>
      <c r="X43" s="3"/>
      <c r="Y43" s="3"/>
      <c r="Z43" s="3"/>
      <c r="AA43" s="3"/>
      <c r="AB43" s="3"/>
      <c r="AC43" s="3"/>
      <c r="AD43" s="3"/>
    </row>
    <row r="44" spans="1:30" x14ac:dyDescent="0.25">
      <c r="A44" s="4"/>
      <c r="B44" s="25"/>
      <c r="C44" s="3"/>
      <c r="D44" s="3"/>
      <c r="E44" s="3"/>
      <c r="F44" s="27"/>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5">
      <c r="A45" s="6" t="s">
        <v>48</v>
      </c>
      <c r="B45" s="25"/>
      <c r="C45" s="3"/>
      <c r="D45" s="180">
        <f>SUM(D28,D42:D43)</f>
        <v>0</v>
      </c>
      <c r="E45" s="147" t="s">
        <v>49</v>
      </c>
      <c r="F45" s="27"/>
      <c r="G45" s="3"/>
      <c r="H45" s="3"/>
      <c r="I45" s="3"/>
      <c r="J45" s="3"/>
      <c r="K45" s="3"/>
      <c r="L45" s="3"/>
      <c r="M45" s="3"/>
      <c r="N45" s="3"/>
      <c r="O45" s="3"/>
      <c r="P45" s="3"/>
      <c r="Q45" s="3"/>
      <c r="R45" s="3"/>
      <c r="S45" s="3"/>
      <c r="T45" s="3"/>
      <c r="U45" s="3"/>
      <c r="V45" s="3"/>
      <c r="W45" s="3"/>
      <c r="X45" s="3"/>
      <c r="Y45" s="3"/>
      <c r="Z45" s="3"/>
      <c r="AA45" s="3"/>
      <c r="AB45" s="3"/>
      <c r="AC45" s="3"/>
      <c r="AD45" s="3"/>
    </row>
    <row r="46" spans="1:30" ht="15.75" thickBot="1" x14ac:dyDescent="0.3">
      <c r="A46" s="6"/>
      <c r="B46" s="25"/>
      <c r="C46" s="3"/>
      <c r="D46" s="3"/>
      <c r="E46" s="3"/>
      <c r="F46" s="27"/>
      <c r="G46" s="3"/>
      <c r="H46" s="3"/>
      <c r="I46" s="3"/>
      <c r="J46" s="3"/>
      <c r="K46" s="3"/>
      <c r="L46" s="3"/>
      <c r="M46" s="3"/>
      <c r="N46" s="3"/>
      <c r="O46" s="3"/>
      <c r="P46" s="3"/>
      <c r="Q46" s="3"/>
      <c r="R46" s="3"/>
      <c r="S46" s="3"/>
      <c r="T46" s="3"/>
      <c r="U46" s="3"/>
      <c r="V46" s="3"/>
      <c r="W46" s="3"/>
      <c r="X46" s="3"/>
      <c r="Y46" s="3"/>
      <c r="Z46" s="3"/>
      <c r="AA46" s="3"/>
      <c r="AB46" s="3"/>
      <c r="AC46" s="3"/>
      <c r="AD46" s="3"/>
    </row>
    <row r="47" spans="1:30" ht="15.75" thickBot="1" x14ac:dyDescent="0.3">
      <c r="A47" s="347" t="s">
        <v>50</v>
      </c>
      <c r="B47" s="348"/>
      <c r="C47" s="348"/>
      <c r="D47" s="348"/>
      <c r="E47" s="348"/>
      <c r="F47" s="349"/>
      <c r="G47" s="3"/>
      <c r="H47" s="3"/>
      <c r="I47" s="3"/>
      <c r="J47" s="3"/>
      <c r="K47" s="3"/>
      <c r="L47" s="3"/>
      <c r="N47" s="3"/>
      <c r="O47" s="3"/>
      <c r="P47" s="3"/>
      <c r="Q47" s="3"/>
      <c r="R47" s="68"/>
      <c r="S47" s="3"/>
      <c r="T47" s="3"/>
      <c r="U47" s="3"/>
      <c r="V47" s="3"/>
      <c r="W47" s="69"/>
      <c r="X47" s="3"/>
      <c r="Y47" s="69"/>
      <c r="Z47" s="3"/>
      <c r="AA47" s="3"/>
      <c r="AB47" s="69"/>
      <c r="AC47" s="3"/>
      <c r="AD47" s="3"/>
    </row>
    <row r="48" spans="1:30" ht="15.75" thickTop="1" x14ac:dyDescent="0.25">
      <c r="A48" s="358"/>
      <c r="B48" s="359"/>
      <c r="C48" s="359"/>
      <c r="D48" s="359"/>
      <c r="E48" s="359"/>
      <c r="F48" s="360"/>
      <c r="G48" s="3"/>
      <c r="H48" s="3"/>
      <c r="I48" s="3"/>
      <c r="J48" s="3"/>
      <c r="K48" s="3"/>
      <c r="L48" s="3"/>
      <c r="M48" s="3"/>
      <c r="N48" s="3"/>
      <c r="O48" s="3"/>
      <c r="P48" s="3"/>
      <c r="Q48" s="3"/>
      <c r="R48" s="68"/>
      <c r="S48" s="3"/>
      <c r="T48" s="3"/>
      <c r="U48" s="3"/>
      <c r="V48" s="3"/>
      <c r="W48" s="69"/>
      <c r="X48" s="3"/>
      <c r="Y48" s="69"/>
      <c r="Z48" s="3"/>
      <c r="AA48" s="3"/>
      <c r="AB48" s="69"/>
      <c r="AC48" s="3"/>
      <c r="AD48" s="3"/>
    </row>
    <row r="49" spans="1:32" x14ac:dyDescent="0.25">
      <c r="A49" s="358"/>
      <c r="B49" s="359"/>
      <c r="C49" s="359"/>
      <c r="D49" s="359"/>
      <c r="E49" s="359"/>
      <c r="F49" s="360"/>
      <c r="G49" s="3"/>
      <c r="H49" s="3"/>
      <c r="I49" s="3"/>
      <c r="J49" s="3"/>
      <c r="K49" s="3"/>
      <c r="L49" s="3"/>
      <c r="M49" s="3"/>
      <c r="N49" s="3"/>
      <c r="O49" s="3"/>
      <c r="P49" s="3"/>
      <c r="Q49" s="3"/>
      <c r="R49" s="3"/>
      <c r="S49" s="3"/>
      <c r="T49" s="3"/>
      <c r="U49" s="3"/>
      <c r="V49" s="3"/>
      <c r="W49" s="3"/>
      <c r="X49" s="3"/>
      <c r="Y49" s="3"/>
      <c r="Z49" s="3"/>
      <c r="AA49" s="3"/>
      <c r="AB49" s="3"/>
      <c r="AC49" s="3"/>
      <c r="AD49" s="3"/>
    </row>
    <row r="50" spans="1:32" x14ac:dyDescent="0.25">
      <c r="A50" s="358"/>
      <c r="B50" s="359"/>
      <c r="C50" s="359"/>
      <c r="D50" s="359"/>
      <c r="E50" s="359"/>
      <c r="F50" s="360"/>
      <c r="G50" s="3"/>
      <c r="H50" s="3"/>
      <c r="I50" s="3"/>
      <c r="J50" s="3"/>
      <c r="K50" s="3"/>
      <c r="L50" s="3"/>
      <c r="M50" s="3"/>
      <c r="N50" s="3"/>
      <c r="O50" s="3"/>
      <c r="P50" s="3"/>
      <c r="Q50" s="3"/>
      <c r="R50" s="3"/>
      <c r="S50" s="3"/>
      <c r="T50" s="3"/>
      <c r="U50" s="3"/>
      <c r="V50" s="3"/>
      <c r="W50" s="3"/>
      <c r="X50" s="3"/>
      <c r="Y50" s="3"/>
      <c r="Z50" s="3"/>
      <c r="AA50" s="3"/>
      <c r="AB50" s="3"/>
      <c r="AC50" s="3"/>
      <c r="AD50" s="3"/>
    </row>
    <row r="51" spans="1:32" x14ac:dyDescent="0.25">
      <c r="A51" s="358"/>
      <c r="B51" s="359"/>
      <c r="C51" s="359"/>
      <c r="D51" s="359"/>
      <c r="E51" s="359"/>
      <c r="F51" s="360"/>
      <c r="G51" s="3"/>
      <c r="H51" s="3"/>
      <c r="I51" s="3"/>
      <c r="J51" s="3"/>
      <c r="K51" s="3"/>
      <c r="L51" s="3"/>
      <c r="M51" s="3"/>
      <c r="N51" s="3"/>
      <c r="O51" s="3"/>
      <c r="P51" s="3"/>
      <c r="Q51" s="3"/>
      <c r="R51" s="3"/>
      <c r="S51" s="3"/>
      <c r="T51" s="3"/>
      <c r="U51" s="3"/>
      <c r="V51" s="3"/>
      <c r="W51" s="3"/>
      <c r="X51" s="3"/>
      <c r="Y51" s="3"/>
      <c r="Z51" s="3"/>
      <c r="AA51" s="3"/>
      <c r="AB51" s="3"/>
      <c r="AC51" s="3"/>
      <c r="AD51" s="3"/>
    </row>
    <row r="52" spans="1:32" x14ac:dyDescent="0.25">
      <c r="A52" s="358"/>
      <c r="B52" s="359"/>
      <c r="C52" s="359"/>
      <c r="D52" s="359"/>
      <c r="E52" s="359"/>
      <c r="F52" s="360"/>
      <c r="G52" s="3"/>
      <c r="H52" s="3"/>
      <c r="I52" s="3"/>
      <c r="J52" s="3"/>
      <c r="K52" s="3"/>
      <c r="L52" s="3"/>
      <c r="M52" s="3"/>
      <c r="N52" s="3"/>
      <c r="O52" s="3"/>
      <c r="P52" s="3"/>
      <c r="Q52" s="3"/>
      <c r="R52" s="3"/>
      <c r="S52" s="3"/>
      <c r="T52" s="3"/>
      <c r="U52" s="3"/>
      <c r="V52" s="3"/>
      <c r="W52" s="3"/>
      <c r="X52" s="3"/>
      <c r="Y52" s="3"/>
      <c r="Z52" s="3"/>
      <c r="AA52" s="3"/>
      <c r="AB52" s="3"/>
      <c r="AC52" s="3"/>
      <c r="AD52" s="3"/>
    </row>
    <row r="53" spans="1:32" x14ac:dyDescent="0.25">
      <c r="A53" s="358"/>
      <c r="B53" s="359"/>
      <c r="C53" s="359"/>
      <c r="D53" s="359"/>
      <c r="E53" s="359"/>
      <c r="F53" s="360"/>
      <c r="G53" s="3"/>
      <c r="H53" s="3"/>
      <c r="I53" s="3"/>
      <c r="J53" s="3"/>
      <c r="K53" s="3"/>
      <c r="L53" s="3"/>
      <c r="M53" s="3"/>
      <c r="N53" s="3"/>
      <c r="O53" s="3"/>
      <c r="P53" s="3"/>
      <c r="Q53" s="3"/>
      <c r="R53" s="3"/>
      <c r="S53" s="3"/>
      <c r="T53" s="3"/>
      <c r="U53" s="3"/>
      <c r="V53" s="3"/>
      <c r="W53" s="3"/>
      <c r="X53" s="3"/>
      <c r="Y53" s="3"/>
      <c r="Z53" s="3"/>
      <c r="AA53" s="3"/>
      <c r="AB53" s="3"/>
      <c r="AC53" s="3"/>
      <c r="AD53" s="3"/>
    </row>
    <row r="54" spans="1:32" ht="15.75" thickBot="1" x14ac:dyDescent="0.3">
      <c r="A54" s="156"/>
      <c r="B54" s="30"/>
      <c r="C54" s="21"/>
      <c r="D54" s="21"/>
      <c r="E54" s="22"/>
      <c r="F54" s="157"/>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1:32" ht="15" customHeight="1" thickTop="1" thickBot="1" x14ac:dyDescent="0.3">
      <c r="A55" s="350" t="s">
        <v>51</v>
      </c>
      <c r="B55" s="351"/>
      <c r="C55" s="351"/>
      <c r="D55" s="351"/>
      <c r="E55" s="351"/>
      <c r="F55" s="352"/>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1:32" ht="21" customHeight="1" thickTop="1" x14ac:dyDescent="0.25">
      <c r="A56" s="156"/>
      <c r="B56" s="3"/>
      <c r="C56" s="31" t="s">
        <v>52</v>
      </c>
      <c r="D56" s="31" t="s">
        <v>53</v>
      </c>
      <c r="E56" s="1"/>
      <c r="F56" s="158"/>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1:32" ht="15.75" thickBot="1" x14ac:dyDescent="0.3">
      <c r="A57" s="159" t="s">
        <v>54</v>
      </c>
      <c r="B57" s="3" t="s">
        <v>55</v>
      </c>
      <c r="C57" s="253">
        <f>'Revenue '!F35</f>
        <v>0</v>
      </c>
      <c r="D57" s="181">
        <f>C57/1.15</f>
        <v>0</v>
      </c>
      <c r="E57" s="32" t="s">
        <v>56</v>
      </c>
      <c r="F57" s="255">
        <f>'Revenue '!F35</f>
        <v>0</v>
      </c>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1:32" ht="16.5" thickTop="1" thickBot="1" x14ac:dyDescent="0.3">
      <c r="A58" s="159"/>
      <c r="B58" s="3" t="s">
        <v>57</v>
      </c>
      <c r="C58" s="254" t="e">
        <f>'Revenue '!F37</f>
        <v>#DIV/0!</v>
      </c>
      <c r="D58" s="252" t="e">
        <f>C58/1.15</f>
        <v>#DIV/0!</v>
      </c>
      <c r="E58" s="3"/>
      <c r="F58" s="160"/>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1:32" ht="10.9" customHeight="1" thickTop="1" x14ac:dyDescent="0.25">
      <c r="A59" s="156"/>
      <c r="B59" s="3"/>
      <c r="C59" s="3"/>
      <c r="D59" s="30"/>
      <c r="E59" s="3"/>
      <c r="F59" s="161"/>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1:32" ht="28.9" customHeight="1" x14ac:dyDescent="0.25">
      <c r="A60" s="162"/>
      <c r="B60" s="3"/>
      <c r="C60" s="3"/>
      <c r="D60" s="30"/>
      <c r="E60" s="163" t="s">
        <v>58</v>
      </c>
      <c r="F60" s="256">
        <f>F62-F57</f>
        <v>0</v>
      </c>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1:32" ht="10.9" customHeight="1" x14ac:dyDescent="0.25">
      <c r="A61" s="156"/>
      <c r="B61" s="3"/>
      <c r="C61" s="3"/>
      <c r="D61" s="30"/>
      <c r="E61" s="3"/>
      <c r="F61" s="161"/>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1:32" x14ac:dyDescent="0.25">
      <c r="A62" s="159" t="s">
        <v>59</v>
      </c>
      <c r="B62" s="3"/>
      <c r="C62" s="3"/>
      <c r="D62" s="31"/>
      <c r="E62" s="32" t="s">
        <v>60</v>
      </c>
      <c r="F62" s="256">
        <f>F57/1.15</f>
        <v>0</v>
      </c>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1:32" ht="15.75" thickBot="1" x14ac:dyDescent="0.3">
      <c r="A63" s="164"/>
      <c r="B63" s="35"/>
      <c r="C63" s="35"/>
      <c r="D63" s="36"/>
      <c r="E63" s="37"/>
      <c r="F63" s="165"/>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1:32" ht="21" customHeight="1" thickBot="1" x14ac:dyDescent="0.3">
      <c r="A64" s="6"/>
      <c r="B64" s="3"/>
      <c r="C64" s="3"/>
      <c r="D64" s="30"/>
      <c r="E64" s="3"/>
      <c r="F64" s="34"/>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1:32" ht="15" customHeight="1" thickBot="1" x14ac:dyDescent="0.3">
      <c r="A65" s="353" t="s">
        <v>61</v>
      </c>
      <c r="B65" s="354"/>
      <c r="C65" s="354"/>
      <c r="D65" s="354"/>
      <c r="E65" s="354"/>
      <c r="F65" s="355"/>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1:32" ht="9" customHeight="1" thickTop="1" x14ac:dyDescent="0.25">
      <c r="A66" s="6"/>
      <c r="B66" s="3"/>
      <c r="C66" s="3"/>
      <c r="D66" s="30"/>
      <c r="E66" s="38"/>
      <c r="F66" s="34"/>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1:32" x14ac:dyDescent="0.25">
      <c r="A67" s="6" t="s">
        <v>62</v>
      </c>
      <c r="B67" s="3" t="s">
        <v>63</v>
      </c>
      <c r="C67" s="3"/>
      <c r="D67" s="30"/>
      <c r="E67" s="57" t="s">
        <v>64</v>
      </c>
      <c r="F67" s="257">
        <f>F68*1.15</f>
        <v>0</v>
      </c>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1:32" x14ac:dyDescent="0.25">
      <c r="A68" s="6"/>
      <c r="B68" s="3" t="s">
        <v>65</v>
      </c>
      <c r="C68" s="58"/>
      <c r="D68" s="59"/>
      <c r="E68" s="60"/>
      <c r="F68" s="257">
        <f>Costs!G21</f>
        <v>0</v>
      </c>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1:32" x14ac:dyDescent="0.25">
      <c r="A69" s="6"/>
      <c r="B69" s="3" t="s">
        <v>66</v>
      </c>
      <c r="C69" s="3"/>
      <c r="D69" s="61">
        <v>80</v>
      </c>
      <c r="F69" s="257">
        <f>SUM(Costs!G22:G25)</f>
        <v>0</v>
      </c>
      <c r="G69" s="3"/>
      <c r="H69" s="3"/>
      <c r="I69" s="3"/>
      <c r="J69" s="3"/>
      <c r="K69" s="3"/>
      <c r="L69" s="3"/>
      <c r="M69" s="3"/>
      <c r="N69" s="3"/>
      <c r="O69" s="3"/>
      <c r="P69" s="3"/>
      <c r="Q69" s="38"/>
      <c r="R69" s="3"/>
      <c r="S69" s="3"/>
      <c r="T69" s="38"/>
      <c r="U69" s="3"/>
      <c r="V69" s="3"/>
      <c r="W69" s="3"/>
      <c r="X69" s="3"/>
      <c r="Y69" s="3"/>
      <c r="Z69" s="3"/>
      <c r="AA69" s="3"/>
      <c r="AB69" s="3"/>
      <c r="AC69" s="3"/>
      <c r="AD69" s="3"/>
      <c r="AE69" s="3"/>
      <c r="AF69" s="3"/>
    </row>
    <row r="70" spans="1:32" x14ac:dyDescent="0.25">
      <c r="A70" s="6"/>
      <c r="B70" s="3"/>
      <c r="C70" s="3"/>
      <c r="D70" s="31"/>
      <c r="E70" s="258" t="e">
        <f>F70/$F$102</f>
        <v>#DIV/0!</v>
      </c>
      <c r="F70" s="257">
        <f>SUM(F68:F69)</f>
        <v>0</v>
      </c>
      <c r="G70" s="3"/>
      <c r="H70" s="3"/>
      <c r="I70" s="3"/>
      <c r="J70" s="3"/>
      <c r="K70" s="3"/>
      <c r="L70" s="3"/>
      <c r="M70" s="3"/>
      <c r="N70" s="3"/>
      <c r="O70" s="3"/>
      <c r="P70" s="3"/>
      <c r="Q70" s="38"/>
      <c r="R70" s="3"/>
      <c r="S70" s="3"/>
      <c r="T70" s="38"/>
      <c r="U70" s="3"/>
      <c r="V70" s="3"/>
      <c r="W70" s="3"/>
      <c r="X70" s="3"/>
      <c r="Y70" s="3"/>
      <c r="Z70" s="3"/>
      <c r="AA70" s="3"/>
      <c r="AB70" s="3"/>
      <c r="AC70" s="3"/>
      <c r="AD70" s="3"/>
      <c r="AE70" s="3"/>
      <c r="AF70" s="3"/>
    </row>
    <row r="71" spans="1:32" x14ac:dyDescent="0.25">
      <c r="A71" s="6"/>
      <c r="B71" s="3"/>
      <c r="C71" s="3"/>
      <c r="D71" s="31"/>
      <c r="E71" s="62"/>
      <c r="F71" s="40"/>
      <c r="G71" s="3"/>
      <c r="H71" s="3"/>
      <c r="I71" s="3"/>
      <c r="J71" s="3"/>
      <c r="K71" s="3"/>
      <c r="L71" s="3"/>
      <c r="M71" s="3"/>
      <c r="N71" s="3"/>
      <c r="O71" s="3"/>
      <c r="P71" s="3"/>
      <c r="Q71" s="38"/>
      <c r="R71" s="3"/>
      <c r="S71" s="3"/>
      <c r="T71" s="38"/>
      <c r="U71" s="3"/>
      <c r="V71" s="3"/>
      <c r="W71" s="3"/>
      <c r="X71" s="3"/>
      <c r="Y71" s="3"/>
      <c r="Z71" s="3"/>
      <c r="AA71" s="3"/>
      <c r="AB71" s="3"/>
      <c r="AC71" s="3"/>
      <c r="AD71" s="3"/>
      <c r="AE71" s="3"/>
      <c r="AF71" s="3"/>
    </row>
    <row r="72" spans="1:32" x14ac:dyDescent="0.25">
      <c r="A72" s="6" t="s">
        <v>67</v>
      </c>
      <c r="B72" s="3"/>
      <c r="C72" s="3"/>
      <c r="D72" s="31"/>
      <c r="E72" s="258" t="e">
        <f>F72/$F$102</f>
        <v>#DIV/0!</v>
      </c>
      <c r="F72" s="259">
        <f>Costs!H62</f>
        <v>0</v>
      </c>
      <c r="G72" s="3"/>
      <c r="H72" s="3"/>
      <c r="I72" s="3"/>
      <c r="J72" s="3"/>
      <c r="K72" s="3"/>
      <c r="L72" s="3"/>
      <c r="M72" s="3"/>
      <c r="N72" s="3"/>
      <c r="O72" s="3"/>
      <c r="P72" s="3"/>
      <c r="Q72" s="38"/>
      <c r="R72" s="3"/>
      <c r="S72" s="3"/>
      <c r="T72" s="38"/>
      <c r="U72" s="3"/>
      <c r="V72" s="3"/>
      <c r="W72" s="3"/>
      <c r="X72" s="3"/>
      <c r="Y72" s="3"/>
      <c r="Z72" s="3"/>
      <c r="AA72" s="3"/>
      <c r="AB72" s="3"/>
      <c r="AC72" s="3"/>
      <c r="AD72" s="3"/>
      <c r="AE72" s="3"/>
      <c r="AF72" s="3"/>
    </row>
    <row r="73" spans="1:32" x14ac:dyDescent="0.25">
      <c r="A73" s="6"/>
      <c r="B73" s="3"/>
      <c r="C73" s="3"/>
      <c r="D73" s="31"/>
      <c r="E73" s="62"/>
      <c r="F73" s="40"/>
      <c r="G73" s="3"/>
      <c r="H73" s="3"/>
      <c r="I73" s="3"/>
      <c r="J73" s="3"/>
      <c r="K73" s="3"/>
      <c r="L73" s="3"/>
      <c r="M73" s="3"/>
      <c r="N73" s="3"/>
      <c r="O73" s="3"/>
      <c r="P73" s="3"/>
      <c r="Q73" s="38"/>
      <c r="R73" s="3"/>
      <c r="S73" s="3"/>
      <c r="T73" s="38"/>
      <c r="U73" s="3"/>
      <c r="V73" s="3"/>
      <c r="W73" s="3"/>
      <c r="X73" s="3"/>
      <c r="Y73" s="3"/>
      <c r="Z73" s="3"/>
      <c r="AA73" s="3"/>
      <c r="AB73" s="3"/>
      <c r="AC73" s="3"/>
      <c r="AD73" s="3"/>
      <c r="AE73" s="3"/>
      <c r="AF73" s="3"/>
    </row>
    <row r="74" spans="1:32" x14ac:dyDescent="0.25">
      <c r="A74" s="6" t="s">
        <v>68</v>
      </c>
      <c r="B74" s="3"/>
      <c r="C74" s="3"/>
      <c r="D74" s="31"/>
      <c r="E74" s="258" t="e">
        <f>F74/F102</f>
        <v>#DIV/0!</v>
      </c>
      <c r="F74" s="259">
        <f>Costs!H71</f>
        <v>0</v>
      </c>
      <c r="G74" s="3"/>
      <c r="H74" s="3"/>
      <c r="I74" s="3"/>
      <c r="J74" s="3"/>
      <c r="K74" s="3"/>
      <c r="L74" s="3"/>
      <c r="M74" s="3"/>
      <c r="N74" s="3"/>
      <c r="O74" s="3"/>
      <c r="P74" s="3"/>
      <c r="Q74" s="38"/>
      <c r="R74" s="3"/>
      <c r="S74" s="3"/>
      <c r="T74" s="38"/>
      <c r="U74" s="3"/>
      <c r="V74" s="3"/>
      <c r="W74" s="3"/>
      <c r="X74" s="3"/>
      <c r="Y74" s="3"/>
      <c r="Z74" s="3"/>
      <c r="AA74" s="3"/>
      <c r="AB74" s="3"/>
      <c r="AC74" s="3"/>
      <c r="AD74" s="3"/>
      <c r="AE74" s="3"/>
      <c r="AF74" s="3"/>
    </row>
    <row r="75" spans="1:32" x14ac:dyDescent="0.25">
      <c r="A75" s="6"/>
      <c r="B75" s="3"/>
      <c r="C75" s="3"/>
      <c r="D75" s="31"/>
      <c r="E75" s="62"/>
      <c r="F75" s="40"/>
      <c r="G75" s="3"/>
      <c r="H75" s="3"/>
      <c r="I75" s="3"/>
      <c r="J75" s="3"/>
      <c r="K75" s="3"/>
      <c r="L75" s="3"/>
      <c r="M75" s="3"/>
      <c r="N75" s="3"/>
      <c r="O75" s="3"/>
      <c r="P75" s="3"/>
      <c r="Q75" s="38"/>
      <c r="R75" s="3"/>
      <c r="S75" s="3"/>
      <c r="T75" s="38"/>
      <c r="U75" s="3"/>
      <c r="V75" s="3"/>
      <c r="W75" s="3"/>
      <c r="X75" s="3"/>
      <c r="Y75" s="3"/>
      <c r="Z75" s="3"/>
      <c r="AA75" s="3"/>
      <c r="AB75" s="3"/>
      <c r="AC75" s="3"/>
      <c r="AD75" s="3"/>
      <c r="AE75" s="3"/>
      <c r="AF75" s="3"/>
    </row>
    <row r="76" spans="1:32" x14ac:dyDescent="0.25">
      <c r="A76" s="6" t="s">
        <v>69</v>
      </c>
      <c r="B76" s="3"/>
      <c r="D76" s="41"/>
      <c r="E76" s="258" t="e">
        <f>F76/F102</f>
        <v>#DIV/0!</v>
      </c>
      <c r="F76" s="259">
        <f>SUM(Costs!H75:H76)</f>
        <v>0</v>
      </c>
      <c r="G76" s="3"/>
      <c r="H76" s="3"/>
      <c r="I76" s="3"/>
      <c r="J76" s="3"/>
      <c r="K76" s="3"/>
      <c r="L76" s="3"/>
      <c r="M76" s="3"/>
      <c r="N76" s="3"/>
      <c r="O76" s="3"/>
      <c r="P76" s="3"/>
      <c r="Q76" s="38"/>
      <c r="R76" s="3"/>
      <c r="S76" s="3"/>
      <c r="T76" s="38"/>
      <c r="U76" s="3"/>
      <c r="V76" s="3"/>
      <c r="W76" s="3"/>
      <c r="X76" s="3"/>
      <c r="Y76" s="3"/>
      <c r="Z76" s="3"/>
      <c r="AA76" s="3"/>
      <c r="AB76" s="3"/>
      <c r="AC76" s="3"/>
      <c r="AD76" s="3"/>
      <c r="AE76" s="3"/>
      <c r="AF76" s="3"/>
    </row>
    <row r="77" spans="1:32" x14ac:dyDescent="0.25">
      <c r="A77" s="6"/>
      <c r="B77" s="3"/>
      <c r="C77" s="3"/>
      <c r="D77" s="31"/>
      <c r="E77" s="60"/>
      <c r="F77" s="40"/>
      <c r="G77" s="3"/>
      <c r="H77" s="3"/>
      <c r="I77" s="3"/>
      <c r="J77" s="3"/>
      <c r="K77" s="3"/>
      <c r="L77" s="3"/>
      <c r="M77" s="3"/>
      <c r="N77" s="3"/>
      <c r="O77" s="3"/>
      <c r="P77" s="3"/>
      <c r="Q77" s="38"/>
      <c r="R77" s="3"/>
      <c r="S77" s="3"/>
      <c r="T77" s="38"/>
      <c r="U77" s="3"/>
      <c r="V77" s="3"/>
      <c r="W77" s="3"/>
      <c r="X77" s="3"/>
      <c r="Y77" s="3"/>
      <c r="Z77" s="3"/>
      <c r="AA77" s="3"/>
      <c r="AB77" s="3"/>
      <c r="AC77" s="3"/>
      <c r="AD77" s="3"/>
      <c r="AE77" s="3"/>
      <c r="AF77" s="3"/>
    </row>
    <row r="78" spans="1:32" x14ac:dyDescent="0.25">
      <c r="A78" s="6" t="s">
        <v>70</v>
      </c>
      <c r="B78" s="3"/>
      <c r="C78" s="3"/>
      <c r="D78" s="30"/>
      <c r="E78" s="38"/>
      <c r="F78" s="34"/>
      <c r="G78" s="3"/>
      <c r="H78" s="3"/>
      <c r="I78" s="3"/>
      <c r="J78" s="3"/>
      <c r="K78" s="3"/>
      <c r="L78" s="3"/>
      <c r="M78" s="3"/>
      <c r="N78" s="3"/>
      <c r="O78" s="3"/>
      <c r="P78" s="3"/>
      <c r="Q78" s="38"/>
      <c r="R78" s="3"/>
      <c r="S78" s="3"/>
      <c r="T78" s="38"/>
      <c r="U78" s="3"/>
      <c r="V78" s="3"/>
      <c r="W78" s="3"/>
      <c r="X78" s="3"/>
      <c r="Y78" s="3"/>
      <c r="Z78" s="3"/>
      <c r="AA78" s="3"/>
      <c r="AB78" s="3"/>
      <c r="AC78" s="3"/>
      <c r="AD78" s="3"/>
      <c r="AE78" s="3"/>
      <c r="AF78" s="3"/>
    </row>
    <row r="79" spans="1:32" x14ac:dyDescent="0.25">
      <c r="A79" s="6"/>
      <c r="B79" s="3" t="s">
        <v>71</v>
      </c>
      <c r="C79" s="3"/>
      <c r="E79" s="258" t="e">
        <f>F79/$F$102</f>
        <v>#DIV/0!</v>
      </c>
      <c r="F79" s="259">
        <f>SUM(Costs!H81)</f>
        <v>0</v>
      </c>
      <c r="G79" s="3"/>
      <c r="H79" s="3"/>
      <c r="I79" s="3"/>
      <c r="J79" s="3"/>
      <c r="K79" s="3"/>
      <c r="L79" s="3"/>
      <c r="M79" s="3"/>
      <c r="N79" s="3"/>
      <c r="O79" s="3"/>
      <c r="P79" s="3"/>
      <c r="Q79" s="38"/>
      <c r="R79" s="3"/>
      <c r="S79" s="3"/>
      <c r="T79" s="38"/>
      <c r="U79" s="3"/>
      <c r="V79" s="3"/>
      <c r="W79" s="3"/>
      <c r="X79" s="3"/>
      <c r="Y79" s="3"/>
      <c r="Z79" s="3"/>
      <c r="AA79" s="3"/>
      <c r="AB79" s="3"/>
      <c r="AC79" s="3"/>
      <c r="AD79" s="3"/>
      <c r="AE79" s="3"/>
      <c r="AF79" s="3"/>
    </row>
    <row r="80" spans="1:32" x14ac:dyDescent="0.25">
      <c r="A80" s="6"/>
      <c r="B80" s="3" t="s">
        <v>72</v>
      </c>
      <c r="C80" s="3"/>
      <c r="E80" s="258" t="e">
        <f>F80/$F$102</f>
        <v>#DIV/0!</v>
      </c>
      <c r="F80" s="259">
        <f>SUM(Costs!H88)</f>
        <v>0</v>
      </c>
      <c r="G80" s="3"/>
      <c r="H80" s="3"/>
      <c r="I80" s="3"/>
      <c r="J80" s="3"/>
      <c r="K80" s="3"/>
      <c r="L80" s="3"/>
      <c r="M80" s="3"/>
      <c r="N80" s="3"/>
      <c r="O80" s="3"/>
      <c r="P80" s="3"/>
      <c r="Q80" s="38"/>
      <c r="R80" s="3"/>
      <c r="S80" s="3"/>
      <c r="T80" s="38"/>
      <c r="U80" s="3"/>
      <c r="V80" s="3"/>
      <c r="W80" s="3"/>
      <c r="X80" s="3"/>
      <c r="Y80" s="3"/>
      <c r="Z80" s="3"/>
      <c r="AA80" s="3"/>
      <c r="AB80" s="3"/>
      <c r="AC80" s="3"/>
      <c r="AD80" s="3"/>
      <c r="AE80" s="3"/>
      <c r="AF80" s="3"/>
    </row>
    <row r="81" spans="1:32" x14ac:dyDescent="0.25">
      <c r="A81" s="6"/>
      <c r="B81" s="3" t="s">
        <v>73</v>
      </c>
      <c r="C81" s="3"/>
      <c r="E81" s="258" t="e">
        <f>F81/$F$102</f>
        <v>#DIV/0!</v>
      </c>
      <c r="F81" s="259">
        <f>SUM(Costs!H107)</f>
        <v>0</v>
      </c>
      <c r="G81" s="3"/>
      <c r="H81" s="3"/>
      <c r="I81" s="3"/>
      <c r="J81" s="3"/>
      <c r="K81" s="3"/>
      <c r="L81" s="3"/>
      <c r="M81" s="3"/>
      <c r="N81" s="3"/>
      <c r="O81" s="3"/>
      <c r="P81" s="3"/>
      <c r="Q81" s="38"/>
      <c r="R81" s="3"/>
      <c r="S81" s="3"/>
      <c r="T81" s="38"/>
      <c r="U81" s="3"/>
      <c r="V81" s="3"/>
      <c r="W81" s="3"/>
      <c r="X81" s="3"/>
      <c r="Y81" s="3"/>
      <c r="Z81" s="3"/>
      <c r="AA81" s="3"/>
      <c r="AB81" s="3"/>
      <c r="AC81" s="3"/>
      <c r="AD81" s="3"/>
      <c r="AE81" s="3"/>
      <c r="AF81" s="3"/>
    </row>
    <row r="82" spans="1:32" x14ac:dyDescent="0.25">
      <c r="A82" s="6"/>
      <c r="B82" s="111" t="s">
        <v>74</v>
      </c>
      <c r="C82" s="260">
        <f>Costs!E109</f>
        <v>0</v>
      </c>
      <c r="E82" s="258" t="e">
        <f>F82/$F$102</f>
        <v>#DIV/0!</v>
      </c>
      <c r="F82" s="259">
        <f>Costs!H109</f>
        <v>0</v>
      </c>
      <c r="G82" s="3"/>
      <c r="H82" s="3"/>
      <c r="I82" s="3"/>
      <c r="J82" s="3"/>
      <c r="K82" s="3"/>
      <c r="L82" s="3"/>
      <c r="M82" s="3"/>
      <c r="N82" s="3"/>
      <c r="O82" s="3"/>
      <c r="P82" s="3"/>
      <c r="Q82" s="38"/>
      <c r="R82" s="3"/>
      <c r="S82" s="3"/>
      <c r="T82" s="38"/>
      <c r="U82" s="3"/>
      <c r="V82" s="3"/>
      <c r="W82" s="3"/>
      <c r="X82" s="3"/>
      <c r="Y82" s="3"/>
      <c r="Z82" s="3"/>
      <c r="AA82" s="3"/>
      <c r="AB82" s="3"/>
      <c r="AC82" s="3"/>
      <c r="AD82" s="3"/>
      <c r="AE82" s="3"/>
      <c r="AF82" s="3"/>
    </row>
    <row r="83" spans="1:32" x14ac:dyDescent="0.25">
      <c r="A83" s="6"/>
      <c r="B83" s="3" t="s">
        <v>75</v>
      </c>
      <c r="C83" s="260">
        <f>Costs!E111</f>
        <v>0</v>
      </c>
      <c r="E83" s="258" t="e">
        <f>F83/$F$102</f>
        <v>#DIV/0!</v>
      </c>
      <c r="F83" s="259">
        <f>Costs!H111</f>
        <v>0</v>
      </c>
      <c r="G83" s="3"/>
      <c r="H83" s="3"/>
      <c r="I83" s="3"/>
      <c r="J83" s="3"/>
      <c r="K83" s="3"/>
      <c r="L83" s="3"/>
      <c r="M83" s="3"/>
      <c r="N83" s="3"/>
      <c r="O83" s="3"/>
      <c r="P83" s="3"/>
      <c r="Q83" s="38"/>
      <c r="R83" s="3"/>
      <c r="S83" s="3"/>
      <c r="T83" s="38"/>
      <c r="U83" s="3"/>
      <c r="V83" s="3"/>
      <c r="W83" s="3"/>
      <c r="X83" s="3"/>
      <c r="Y83" s="3"/>
      <c r="Z83" s="3"/>
      <c r="AA83" s="3"/>
      <c r="AB83" s="3"/>
      <c r="AC83" s="3"/>
      <c r="AD83" s="3"/>
      <c r="AE83" s="3"/>
      <c r="AF83" s="3"/>
    </row>
    <row r="84" spans="1:32" x14ac:dyDescent="0.25">
      <c r="A84" s="6"/>
      <c r="B84" s="3"/>
      <c r="C84" s="43"/>
      <c r="E84" s="42"/>
      <c r="F84" s="44"/>
      <c r="G84" s="3"/>
      <c r="H84" s="3"/>
      <c r="I84" s="3"/>
      <c r="J84" s="3"/>
      <c r="K84" s="3"/>
      <c r="L84" s="3"/>
      <c r="M84" s="3"/>
      <c r="N84" s="3"/>
      <c r="O84" s="3"/>
      <c r="P84" s="3"/>
      <c r="Q84" s="38"/>
      <c r="R84" s="3"/>
      <c r="S84" s="3"/>
      <c r="T84" s="38"/>
      <c r="U84" s="3"/>
      <c r="V84" s="3"/>
      <c r="W84" s="3"/>
      <c r="X84" s="3"/>
      <c r="Y84" s="3"/>
      <c r="Z84" s="3"/>
      <c r="AA84" s="3"/>
      <c r="AB84" s="3"/>
      <c r="AC84" s="3"/>
      <c r="AD84" s="3"/>
      <c r="AE84" s="3"/>
      <c r="AF84" s="3"/>
    </row>
    <row r="85" spans="1:32" x14ac:dyDescent="0.25">
      <c r="A85" s="6"/>
      <c r="B85" s="3"/>
      <c r="C85" s="43"/>
      <c r="E85" s="42"/>
      <c r="F85" s="44"/>
      <c r="G85" s="3"/>
      <c r="H85" s="3"/>
      <c r="I85" s="3"/>
      <c r="J85" s="3"/>
      <c r="K85" s="3"/>
      <c r="L85" s="3"/>
      <c r="M85" s="3"/>
      <c r="N85" s="3"/>
      <c r="O85" s="3"/>
      <c r="P85" s="3"/>
      <c r="Q85" s="38"/>
      <c r="R85" s="3"/>
      <c r="S85" s="3"/>
      <c r="T85" s="38"/>
      <c r="U85" s="3"/>
      <c r="V85" s="3"/>
      <c r="W85" s="3"/>
      <c r="X85" s="3"/>
      <c r="Y85" s="3"/>
      <c r="Z85" s="3"/>
      <c r="AA85" s="3"/>
      <c r="AB85" s="3"/>
      <c r="AC85" s="3"/>
      <c r="AD85" s="3"/>
      <c r="AE85" s="3"/>
      <c r="AF85" s="3"/>
    </row>
    <row r="86" spans="1:32" x14ac:dyDescent="0.25">
      <c r="A86" s="6" t="s">
        <v>76</v>
      </c>
      <c r="B86" s="3" t="s">
        <v>77</v>
      </c>
      <c r="C86" s="252">
        <f>F86/B19</f>
        <v>0</v>
      </c>
      <c r="D86" s="261" t="e">
        <f>F86/D39</f>
        <v>#DIV/0!</v>
      </c>
      <c r="E86" s="262" t="e">
        <f>SUM(E79:E83)</f>
        <v>#DIV/0!</v>
      </c>
      <c r="F86" s="257">
        <f>SUM(F79:F83)</f>
        <v>0</v>
      </c>
      <c r="G86" s="3"/>
      <c r="H86" s="3"/>
      <c r="I86" s="3"/>
      <c r="J86" s="3"/>
      <c r="K86" s="3"/>
      <c r="L86" s="3"/>
      <c r="M86" s="3"/>
      <c r="N86" s="3"/>
      <c r="O86" s="3"/>
      <c r="P86" s="3"/>
      <c r="Q86" s="38"/>
      <c r="R86" s="3"/>
      <c r="S86" s="3"/>
      <c r="T86" s="38"/>
      <c r="U86" s="3"/>
      <c r="V86" s="3"/>
      <c r="W86" s="3"/>
      <c r="X86" s="3"/>
      <c r="Y86" s="3"/>
      <c r="Z86" s="3"/>
      <c r="AA86" s="3"/>
      <c r="AB86" s="3"/>
      <c r="AC86" s="3"/>
      <c r="AD86" s="3"/>
      <c r="AE86" s="3"/>
      <c r="AF86" s="3"/>
    </row>
    <row r="87" spans="1:32" x14ac:dyDescent="0.25">
      <c r="A87" s="6"/>
      <c r="B87" s="3"/>
      <c r="C87" s="3"/>
      <c r="D87" s="30"/>
      <c r="E87" s="38"/>
      <c r="F87" s="3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1:32" x14ac:dyDescent="0.25">
      <c r="A88" s="6" t="str">
        <f>+Costs!B115</f>
        <v>Cost inflation risk</v>
      </c>
      <c r="B88" s="3" t="str">
        <f>+Costs!B115</f>
        <v>Cost inflation risk</v>
      </c>
      <c r="C88" s="260">
        <f>Costs!E115</f>
        <v>0</v>
      </c>
      <c r="E88" s="258" t="e">
        <f>F88/$F$102</f>
        <v>#DIV/0!</v>
      </c>
      <c r="F88" s="259">
        <f>(F86)*C88</f>
        <v>0</v>
      </c>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1:32" x14ac:dyDescent="0.25">
      <c r="A89" s="6"/>
      <c r="B89" s="3"/>
      <c r="C89" s="45"/>
      <c r="D89" s="63"/>
      <c r="E89" s="60"/>
      <c r="F89" s="40"/>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1:32" x14ac:dyDescent="0.25">
      <c r="A90" s="6" t="s">
        <v>78</v>
      </c>
      <c r="B90" s="3" t="s">
        <v>77</v>
      </c>
      <c r="C90" s="252">
        <f>F90/B19</f>
        <v>0</v>
      </c>
      <c r="D90" s="261" t="e">
        <f>F90/D39</f>
        <v>#DIV/0!</v>
      </c>
      <c r="E90" s="262" t="e">
        <f>F90/$F$102</f>
        <v>#DIV/0!</v>
      </c>
      <c r="F90" s="257">
        <f>F88+F86</f>
        <v>0</v>
      </c>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1:32" x14ac:dyDescent="0.25">
      <c r="A91" s="6"/>
      <c r="B91" s="3"/>
      <c r="C91" s="3"/>
      <c r="D91" s="64"/>
      <c r="E91" s="42"/>
      <c r="F91" s="34"/>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1:32" x14ac:dyDescent="0.25">
      <c r="A92" s="6" t="s">
        <v>79</v>
      </c>
      <c r="B92" s="3"/>
      <c r="C92" s="3"/>
      <c r="D92" s="31"/>
      <c r="E92" s="258" t="e">
        <f>F92/$F$102</f>
        <v>#DIV/0!</v>
      </c>
      <c r="F92" s="259">
        <f>Costs!$H$134</f>
        <v>0</v>
      </c>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1:32" x14ac:dyDescent="0.25">
      <c r="A93" s="6"/>
      <c r="B93" s="3"/>
      <c r="C93" s="3"/>
      <c r="D93" s="31"/>
      <c r="E93" s="65"/>
      <c r="F93" s="3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1:32" x14ac:dyDescent="0.25">
      <c r="A94" s="6" t="s">
        <v>80</v>
      </c>
      <c r="B94" s="3"/>
      <c r="C94" s="260">
        <f>Costs!F136</f>
        <v>0</v>
      </c>
      <c r="D94" s="31"/>
      <c r="E94" s="258" t="e">
        <f>F94/$F$102</f>
        <v>#DIV/0!</v>
      </c>
      <c r="F94" s="259">
        <f>Costs!H136</f>
        <v>0</v>
      </c>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1:32" x14ac:dyDescent="0.25">
      <c r="A95" s="6"/>
      <c r="B95" s="3"/>
      <c r="C95" s="3"/>
      <c r="D95" s="31"/>
      <c r="E95" s="38"/>
      <c r="F95" s="3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1:32" x14ac:dyDescent="0.25">
      <c r="A96" s="6" t="s">
        <v>81</v>
      </c>
      <c r="B96" s="3"/>
      <c r="D96" s="261" t="e">
        <f>Costs!F142</f>
        <v>#DIV/0!</v>
      </c>
      <c r="E96" s="258" t="e">
        <f>F96/F102</f>
        <v>#DIV/0!</v>
      </c>
      <c r="F96" s="259">
        <f>Costs!H142</f>
        <v>0</v>
      </c>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1:32" x14ac:dyDescent="0.25">
      <c r="A97" s="4"/>
      <c r="B97" s="3"/>
      <c r="C97" s="3"/>
      <c r="D97" s="30"/>
      <c r="E97" s="38"/>
      <c r="F97" s="3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1:32" x14ac:dyDescent="0.25">
      <c r="A98" s="6" t="s">
        <v>82</v>
      </c>
      <c r="B98" s="3"/>
      <c r="C98" s="3"/>
      <c r="D98" s="66"/>
      <c r="E98" s="262" t="e">
        <f>F98/F102</f>
        <v>#DIV/0!</v>
      </c>
      <c r="F98" s="257">
        <f>F70+F72+F74+F76+F90+F92+F94+F96</f>
        <v>0</v>
      </c>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1:32" x14ac:dyDescent="0.25">
      <c r="A99" s="6"/>
      <c r="B99" s="3"/>
      <c r="C99" s="3" t="s">
        <v>83</v>
      </c>
      <c r="D99" s="66"/>
      <c r="E99" s="60"/>
      <c r="F99" s="40"/>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1:32" x14ac:dyDescent="0.25">
      <c r="A100" s="6" t="s">
        <v>84</v>
      </c>
      <c r="B100" s="3"/>
      <c r="C100" s="3"/>
      <c r="D100" s="31"/>
      <c r="E100" s="258" t="e">
        <f>F100/$F$102</f>
        <v>#DIV/0!</v>
      </c>
      <c r="F100" s="259">
        <f>Costs!H156</f>
        <v>0</v>
      </c>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1:32" x14ac:dyDescent="0.25">
      <c r="A101" s="4"/>
      <c r="B101" s="3"/>
      <c r="C101" s="3"/>
      <c r="D101" s="30"/>
      <c r="E101" s="38"/>
      <c r="F101" s="3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1:32" x14ac:dyDescent="0.25">
      <c r="A102" s="6" t="s">
        <v>85</v>
      </c>
      <c r="B102" s="3"/>
      <c r="C102" s="3"/>
      <c r="D102" s="31"/>
      <c r="E102" s="262" t="e">
        <f>E98+E100</f>
        <v>#DIV/0!</v>
      </c>
      <c r="F102" s="257">
        <f>F100+F98</f>
        <v>0</v>
      </c>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1:32" ht="15.75" thickBot="1" x14ac:dyDescent="0.3">
      <c r="A103" s="47"/>
      <c r="B103" s="14"/>
      <c r="C103" s="14"/>
      <c r="D103" s="48"/>
      <c r="E103" s="49"/>
      <c r="F103" s="50"/>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1:32" x14ac:dyDescent="0.25">
      <c r="A104" s="51"/>
      <c r="B104" s="3"/>
      <c r="C104" s="3"/>
      <c r="D104" s="30"/>
      <c r="E104" s="38"/>
      <c r="F104" s="52"/>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1:32" ht="21" x14ac:dyDescent="0.35">
      <c r="A105" s="169"/>
      <c r="B105" s="170"/>
      <c r="C105" s="170"/>
      <c r="D105" s="170"/>
      <c r="E105" s="171" t="s">
        <v>86</v>
      </c>
      <c r="F105" s="263" t="s">
        <v>87</v>
      </c>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1:32" ht="21" x14ac:dyDescent="0.35">
      <c r="A106" s="172"/>
      <c r="B106" s="170"/>
      <c r="C106" s="170"/>
      <c r="D106" s="170"/>
      <c r="E106" s="171" t="s">
        <v>88</v>
      </c>
      <c r="F106" s="264" t="e">
        <f>F105/F102</f>
        <v>#DIV/0!</v>
      </c>
      <c r="G106" s="3"/>
      <c r="H106" s="3"/>
      <c r="I106" s="3"/>
      <c r="J106" s="3"/>
      <c r="K106" s="3"/>
      <c r="L106" s="3"/>
      <c r="M106" s="30"/>
      <c r="N106" s="3"/>
      <c r="O106" s="30"/>
      <c r="P106" s="30"/>
      <c r="Q106" s="3"/>
      <c r="R106" s="70"/>
      <c r="S106" s="71"/>
      <c r="T106" s="3"/>
      <c r="U106" s="3"/>
      <c r="V106" s="3"/>
      <c r="W106" s="3"/>
      <c r="X106" s="3"/>
      <c r="Y106" s="3"/>
      <c r="Z106" s="32"/>
      <c r="AA106" s="72"/>
      <c r="AB106" s="72"/>
      <c r="AC106" s="3"/>
      <c r="AD106" s="3"/>
      <c r="AE106" s="3"/>
      <c r="AF106" s="3"/>
    </row>
    <row r="107" spans="1:32" x14ac:dyDescent="0.25">
      <c r="A107" s="3"/>
      <c r="B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1:32"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1:32" x14ac:dyDescent="0.25">
      <c r="A109" s="3"/>
      <c r="B109" s="3"/>
      <c r="C109" s="3"/>
      <c r="D109" s="3"/>
      <c r="E109" s="3"/>
      <c r="F109" s="55"/>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1:32"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1:32" x14ac:dyDescent="0.25">
      <c r="A111" s="3"/>
      <c r="B111" s="3"/>
      <c r="C111" s="3"/>
      <c r="D111" s="3"/>
      <c r="E111" s="3"/>
      <c r="F111" s="7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1:32" x14ac:dyDescent="0.25">
      <c r="A112" s="3"/>
      <c r="B112" s="3"/>
      <c r="C112" s="3"/>
      <c r="D112" s="3"/>
      <c r="E112" s="3"/>
      <c r="F112" s="3"/>
      <c r="G112" s="3"/>
      <c r="H112" s="3"/>
      <c r="I112" s="3"/>
      <c r="J112" s="3"/>
      <c r="K112" s="3"/>
      <c r="L112" s="3"/>
      <c r="M112" s="3"/>
      <c r="N112" s="3"/>
      <c r="O112" s="3"/>
      <c r="P112" s="3"/>
      <c r="Q112" s="3"/>
      <c r="R112" s="3"/>
      <c r="S112" s="3"/>
      <c r="T112" s="3"/>
      <c r="U112" s="42"/>
      <c r="V112" s="3"/>
      <c r="W112" s="3"/>
      <c r="X112" s="3"/>
      <c r="Y112" s="3"/>
      <c r="Z112" s="3"/>
      <c r="AA112" s="3"/>
      <c r="AB112" s="3"/>
      <c r="AC112" s="3"/>
      <c r="AD112" s="3"/>
      <c r="AE112" s="3"/>
      <c r="AF112" s="3"/>
    </row>
    <row r="113" spans="1:32"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1:32"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1:32"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1:32"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1:32"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1:32"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1:32"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1:32"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1:32"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1:32"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1:32"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1:32"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1:32"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1:32"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1:32"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1:32" x14ac:dyDescent="0.25">
      <c r="A128" s="3"/>
      <c r="B128" s="3"/>
      <c r="C128" s="3"/>
      <c r="D128" s="3"/>
      <c r="E128" s="3"/>
      <c r="F128" s="3"/>
      <c r="G128" s="3"/>
      <c r="H128" s="3"/>
      <c r="I128" s="3"/>
      <c r="J128" s="3"/>
      <c r="K128" s="3"/>
      <c r="L128" s="68"/>
      <c r="M128" s="3"/>
      <c r="N128" s="3"/>
      <c r="O128" s="3"/>
      <c r="P128" s="3"/>
      <c r="Q128" s="3"/>
      <c r="R128" s="3"/>
      <c r="S128" s="3"/>
      <c r="T128" s="3"/>
      <c r="U128" s="3"/>
      <c r="V128" s="3"/>
      <c r="W128" s="3"/>
      <c r="X128" s="3"/>
      <c r="Y128" s="3"/>
      <c r="Z128" s="3"/>
      <c r="AA128" s="3"/>
      <c r="AB128" s="3"/>
      <c r="AC128" s="3"/>
      <c r="AD128" s="3"/>
      <c r="AE128" s="3"/>
      <c r="AF128" s="3"/>
    </row>
    <row r="129" spans="1:32"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1:32" x14ac:dyDescent="0.25">
      <c r="A130" s="3"/>
      <c r="B130" s="3"/>
      <c r="C130" s="3"/>
      <c r="D130" s="3"/>
      <c r="E130" s="3"/>
      <c r="F130" s="3"/>
      <c r="G130" s="3"/>
      <c r="H130" s="3"/>
      <c r="I130" s="3"/>
      <c r="J130" s="3"/>
      <c r="K130" s="3"/>
      <c r="L130" s="68"/>
      <c r="M130" s="3"/>
      <c r="N130" s="3"/>
      <c r="O130" s="3"/>
      <c r="P130" s="3"/>
      <c r="Q130" s="3"/>
      <c r="R130" s="3"/>
      <c r="S130" s="3"/>
      <c r="T130" s="3"/>
      <c r="U130" s="3"/>
      <c r="V130" s="3"/>
      <c r="W130" s="3"/>
      <c r="X130" s="3"/>
      <c r="Y130" s="3"/>
      <c r="Z130" s="3"/>
      <c r="AA130" s="3"/>
      <c r="AB130" s="3"/>
      <c r="AC130" s="3"/>
      <c r="AD130" s="3"/>
      <c r="AE130" s="3"/>
      <c r="AF130" s="3"/>
    </row>
    <row r="131" spans="1:32" x14ac:dyDescent="0.25">
      <c r="A131" s="3"/>
      <c r="B131" s="3"/>
      <c r="C131" s="3"/>
      <c r="D131" s="3"/>
      <c r="E131" s="3"/>
      <c r="F131" s="3"/>
      <c r="G131" s="3"/>
      <c r="H131" s="3"/>
      <c r="I131" s="3"/>
      <c r="J131" s="3"/>
      <c r="K131" s="3"/>
      <c r="L131" s="68"/>
      <c r="M131" s="3"/>
      <c r="N131" s="3"/>
      <c r="O131" s="3"/>
      <c r="P131" s="3"/>
      <c r="Q131" s="3"/>
      <c r="R131" s="3"/>
      <c r="S131" s="3"/>
      <c r="T131" s="3"/>
      <c r="U131" s="3"/>
      <c r="V131" s="3"/>
      <c r="W131" s="3"/>
      <c r="X131" s="3"/>
      <c r="Y131" s="3"/>
      <c r="Z131" s="3"/>
      <c r="AA131" s="3"/>
      <c r="AB131" s="3"/>
      <c r="AC131" s="3"/>
      <c r="AD131" s="3"/>
      <c r="AE131" s="3"/>
      <c r="AF131" s="3"/>
    </row>
    <row r="132" spans="1:32"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1:32"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1:32"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1:32"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1:32"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1:32" x14ac:dyDescent="0.25">
      <c r="A137" s="3"/>
      <c r="B137" s="3"/>
      <c r="C137" s="3"/>
      <c r="D137" s="3"/>
      <c r="E137" s="3"/>
      <c r="F137" s="3"/>
      <c r="G137" s="3"/>
      <c r="H137" s="3"/>
      <c r="I137" s="3"/>
      <c r="J137" s="3"/>
      <c r="K137" s="68"/>
      <c r="L137" s="3"/>
      <c r="M137" s="3"/>
      <c r="N137" s="3"/>
      <c r="O137" s="3"/>
      <c r="P137" s="3"/>
      <c r="Q137" s="3"/>
      <c r="R137" s="3"/>
      <c r="S137" s="3"/>
      <c r="T137" s="3"/>
      <c r="U137" s="3"/>
      <c r="V137" s="3"/>
      <c r="W137" s="3"/>
      <c r="X137" s="3"/>
      <c r="Y137" s="3"/>
      <c r="Z137" s="3"/>
      <c r="AA137" s="3"/>
      <c r="AB137" s="3"/>
      <c r="AC137" s="3"/>
      <c r="AD137" s="3"/>
      <c r="AE137" s="3"/>
      <c r="AF137" s="3"/>
    </row>
    <row r="138" spans="1:32"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1:32" x14ac:dyDescent="0.25">
      <c r="A139" s="3"/>
      <c r="B139" s="3"/>
      <c r="C139" s="3"/>
      <c r="D139" s="3"/>
      <c r="E139" s="3"/>
      <c r="F139" s="3"/>
      <c r="G139" s="3"/>
      <c r="H139" s="3"/>
      <c r="I139" s="3"/>
      <c r="J139" s="74"/>
      <c r="K139" s="74"/>
      <c r="L139" s="74"/>
      <c r="M139" s="3"/>
      <c r="N139" s="74"/>
      <c r="O139" s="3"/>
      <c r="P139" s="3"/>
      <c r="Q139" s="3"/>
      <c r="R139" s="74"/>
      <c r="S139" s="74"/>
      <c r="T139" s="74"/>
      <c r="U139" s="3"/>
      <c r="V139" s="3"/>
      <c r="W139" s="3"/>
      <c r="X139" s="3"/>
      <c r="Y139" s="3"/>
      <c r="Z139" s="3"/>
      <c r="AA139" s="3"/>
      <c r="AB139" s="3"/>
      <c r="AC139" s="3"/>
      <c r="AD139" s="3"/>
      <c r="AE139" s="3"/>
      <c r="AF139" s="3"/>
    </row>
    <row r="140" spans="1:32"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1:32"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1:32" x14ac:dyDescent="0.25">
      <c r="A142" s="3"/>
      <c r="B142" s="3"/>
      <c r="C142" s="3"/>
      <c r="D142" s="3"/>
      <c r="E142" s="3"/>
      <c r="F142" s="3"/>
      <c r="G142" s="3"/>
      <c r="H142" s="3"/>
      <c r="I142" s="3"/>
      <c r="J142" s="69"/>
      <c r="K142" s="69"/>
      <c r="L142" s="69"/>
      <c r="M142" s="3"/>
      <c r="N142" s="69"/>
      <c r="O142" s="3"/>
      <c r="P142" s="3"/>
      <c r="Q142" s="3"/>
      <c r="R142" s="69"/>
      <c r="S142" s="3"/>
      <c r="T142" s="3"/>
      <c r="U142" s="3"/>
      <c r="V142" s="3"/>
      <c r="W142" s="3"/>
      <c r="X142" s="3"/>
      <c r="Y142" s="3"/>
      <c r="Z142" s="3"/>
      <c r="AA142" s="3"/>
      <c r="AB142" s="3"/>
      <c r="AC142" s="3"/>
      <c r="AD142" s="3"/>
      <c r="AE142" s="3"/>
      <c r="AF142" s="3"/>
    </row>
    <row r="143" spans="1:32"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1:32" x14ac:dyDescent="0.25">
      <c r="A144" s="3"/>
      <c r="B144" s="3"/>
      <c r="C144" s="3"/>
      <c r="D144" s="3"/>
      <c r="E144" s="3"/>
      <c r="F144" s="3"/>
      <c r="G144" s="3"/>
      <c r="H144" s="3"/>
      <c r="I144" s="3"/>
      <c r="J144" s="69"/>
      <c r="K144" s="69"/>
      <c r="L144" s="69"/>
      <c r="M144" s="3"/>
      <c r="N144" s="69"/>
      <c r="O144" s="3"/>
      <c r="P144" s="3"/>
      <c r="Q144" s="3"/>
      <c r="R144" s="69"/>
      <c r="S144" s="3"/>
      <c r="T144" s="3"/>
      <c r="U144" s="3"/>
      <c r="V144" s="3"/>
      <c r="W144" s="3"/>
      <c r="X144" s="3"/>
      <c r="Y144" s="3"/>
      <c r="Z144" s="3"/>
      <c r="AA144" s="3"/>
      <c r="AB144" s="3"/>
      <c r="AC144" s="3"/>
      <c r="AD144" s="3"/>
      <c r="AE144" s="3"/>
      <c r="AF144" s="3"/>
    </row>
    <row r="145" spans="1:32"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1:32"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1:32"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1:32"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1:32"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1:32"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sheetData>
  <mergeCells count="11">
    <mergeCell ref="A47:F47"/>
    <mergeCell ref="A55:F55"/>
    <mergeCell ref="A65:F65"/>
    <mergeCell ref="A1:F1"/>
    <mergeCell ref="A2:F4"/>
    <mergeCell ref="A48:F48"/>
    <mergeCell ref="A49:F49"/>
    <mergeCell ref="A50:F50"/>
    <mergeCell ref="A51:F51"/>
    <mergeCell ref="A52:F52"/>
    <mergeCell ref="A53:F53"/>
  </mergeCells>
  <phoneticPr fontId="5" type="noConversion"/>
  <pageMargins left="0.23622047244094491" right="0.23622047244094491" top="0.23622047244094491" bottom="0.51181102362204722" header="0.51181102362204722" footer="0.19685039370078741"/>
  <pageSetup paperSize="8" scale="62" orientation="landscape" r:id="rId1"/>
  <headerFooter alignWithMargins="0">
    <oddFooter>&amp;C_x000D_&amp;1#&amp;"Calibri"&amp;10&amp;K000000 [UNCLASSIFIED]</oddFooter>
  </headerFooter>
  <colBreaks count="2" manualBreakCount="2">
    <brk id="12" min="2" max="72" man="1"/>
    <brk id="1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F1109-2158-419F-9D89-CC44A2CC138E}">
  <dimension ref="A2:K37"/>
  <sheetViews>
    <sheetView showGridLines="0" topLeftCell="A5" zoomScale="86" workbookViewId="0">
      <selection activeCell="B22" sqref="B22"/>
    </sheetView>
  </sheetViews>
  <sheetFormatPr defaultColWidth="8.88671875" defaultRowHeight="15" x14ac:dyDescent="0.25"/>
  <cols>
    <col min="1" max="1" width="22.77734375" style="148" bestFit="1" customWidth="1"/>
    <col min="2" max="2" width="22.77734375" style="148" customWidth="1"/>
    <col min="3" max="3" width="8.88671875" style="148"/>
    <col min="4" max="4" width="13.109375" style="148" customWidth="1"/>
    <col min="5" max="5" width="8.88671875" style="148"/>
    <col min="6" max="6" width="11.5546875" style="148" bestFit="1" customWidth="1"/>
    <col min="7" max="7" width="8.88671875" style="148" bestFit="1" customWidth="1"/>
    <col min="8" max="8" width="9.44140625" style="148" bestFit="1" customWidth="1"/>
    <col min="9" max="10" width="8.88671875" style="148"/>
    <col min="11" max="11" width="9.33203125" style="148" bestFit="1" customWidth="1"/>
    <col min="12" max="16384" width="8.88671875" style="148"/>
  </cols>
  <sheetData>
    <row r="2" spans="1:11" ht="18.75" x14ac:dyDescent="0.3">
      <c r="A2" s="154" t="s">
        <v>89</v>
      </c>
    </row>
    <row r="4" spans="1:11" ht="27.75" customHeight="1" x14ac:dyDescent="0.25">
      <c r="A4" s="361" t="s">
        <v>90</v>
      </c>
      <c r="B4" s="361"/>
      <c r="C4" s="361"/>
      <c r="D4" s="361"/>
      <c r="E4" s="361"/>
      <c r="F4" s="361"/>
      <c r="G4" s="361"/>
      <c r="H4" s="361"/>
    </row>
    <row r="5" spans="1:11" ht="27.75" customHeight="1" x14ac:dyDescent="0.25">
      <c r="A5" s="361"/>
      <c r="B5" s="361"/>
      <c r="C5" s="361"/>
      <c r="D5" s="361"/>
      <c r="E5" s="361"/>
      <c r="F5" s="361"/>
      <c r="G5" s="361"/>
      <c r="H5" s="361"/>
    </row>
    <row r="6" spans="1:11" ht="27.75" customHeight="1" x14ac:dyDescent="0.25">
      <c r="A6" s="361"/>
      <c r="B6" s="361"/>
      <c r="C6" s="361"/>
      <c r="D6" s="361"/>
      <c r="E6" s="361"/>
      <c r="F6" s="361"/>
      <c r="G6" s="361"/>
      <c r="H6" s="361"/>
    </row>
    <row r="8" spans="1:11" ht="30" x14ac:dyDescent="0.25">
      <c r="A8" s="276" t="s">
        <v>91</v>
      </c>
      <c r="B8" s="276" t="s">
        <v>92</v>
      </c>
      <c r="C8" s="277" t="s">
        <v>93</v>
      </c>
      <c r="D8" s="277" t="s">
        <v>94</v>
      </c>
      <c r="E8" s="277" t="s">
        <v>95</v>
      </c>
      <c r="F8" s="277" t="s">
        <v>96</v>
      </c>
      <c r="G8" s="277" t="s">
        <v>97</v>
      </c>
      <c r="H8" s="277" t="s">
        <v>53</v>
      </c>
    </row>
    <row r="9" spans="1:11" ht="15.75" x14ac:dyDescent="0.25">
      <c r="A9" s="275" t="s">
        <v>98</v>
      </c>
      <c r="B9" s="265"/>
      <c r="C9" s="265"/>
      <c r="D9" s="265"/>
      <c r="E9" s="266">
        <f t="shared" ref="E9:E33" si="0">SUM(C9:D9)</f>
        <v>0</v>
      </c>
      <c r="F9" s="267"/>
      <c r="G9" s="268">
        <f t="shared" ref="G9:G33" si="1">F9/23*3</f>
        <v>0</v>
      </c>
      <c r="H9" s="269">
        <f t="shared" ref="H9:H33" si="2">F9-G9</f>
        <v>0</v>
      </c>
    </row>
    <row r="10" spans="1:11" ht="15.75" x14ac:dyDescent="0.25">
      <c r="A10" s="275" t="s">
        <v>98</v>
      </c>
      <c r="B10" s="265"/>
      <c r="C10" s="265"/>
      <c r="D10" s="265"/>
      <c r="E10" s="266">
        <f t="shared" si="0"/>
        <v>0</v>
      </c>
      <c r="F10" s="267"/>
      <c r="G10" s="268">
        <f t="shared" si="1"/>
        <v>0</v>
      </c>
      <c r="H10" s="269">
        <f t="shared" si="2"/>
        <v>0</v>
      </c>
    </row>
    <row r="11" spans="1:11" ht="15.75" x14ac:dyDescent="0.25">
      <c r="A11" s="275" t="s">
        <v>98</v>
      </c>
      <c r="B11" s="265"/>
      <c r="C11" s="265"/>
      <c r="D11" s="265"/>
      <c r="E11" s="266">
        <f t="shared" si="0"/>
        <v>0</v>
      </c>
      <c r="F11" s="267"/>
      <c r="G11" s="268">
        <f t="shared" si="1"/>
        <v>0</v>
      </c>
      <c r="H11" s="269">
        <f t="shared" si="2"/>
        <v>0</v>
      </c>
    </row>
    <row r="12" spans="1:11" ht="15.75" x14ac:dyDescent="0.25">
      <c r="A12" s="275" t="s">
        <v>98</v>
      </c>
      <c r="B12" s="265"/>
      <c r="C12" s="265"/>
      <c r="D12" s="265"/>
      <c r="E12" s="266">
        <f t="shared" si="0"/>
        <v>0</v>
      </c>
      <c r="F12" s="267"/>
      <c r="G12" s="268">
        <f t="shared" si="1"/>
        <v>0</v>
      </c>
      <c r="H12" s="269">
        <f t="shared" si="2"/>
        <v>0</v>
      </c>
    </row>
    <row r="13" spans="1:11" ht="15.75" x14ac:dyDescent="0.25">
      <c r="A13" s="275" t="s">
        <v>98</v>
      </c>
      <c r="B13" s="265"/>
      <c r="C13" s="265"/>
      <c r="D13" s="265"/>
      <c r="E13" s="266">
        <f t="shared" si="0"/>
        <v>0</v>
      </c>
      <c r="F13" s="267"/>
      <c r="G13" s="268">
        <f t="shared" si="1"/>
        <v>0</v>
      </c>
      <c r="H13" s="269">
        <f t="shared" si="2"/>
        <v>0</v>
      </c>
      <c r="K13" s="150"/>
    </row>
    <row r="14" spans="1:11" ht="15.75" x14ac:dyDescent="0.25">
      <c r="A14" s="275" t="s">
        <v>99</v>
      </c>
      <c r="B14" s="265"/>
      <c r="C14" s="265"/>
      <c r="D14" s="265"/>
      <c r="E14" s="266">
        <f t="shared" si="0"/>
        <v>0</v>
      </c>
      <c r="F14" s="267"/>
      <c r="G14" s="268">
        <f t="shared" si="1"/>
        <v>0</v>
      </c>
      <c r="H14" s="269">
        <f t="shared" si="2"/>
        <v>0</v>
      </c>
      <c r="K14" s="150"/>
    </row>
    <row r="15" spans="1:11" ht="15.75" x14ac:dyDescent="0.25">
      <c r="A15" s="275" t="s">
        <v>99</v>
      </c>
      <c r="B15" s="265"/>
      <c r="C15" s="265"/>
      <c r="D15" s="265"/>
      <c r="E15" s="266">
        <f>SUM(C15:D15)</f>
        <v>0</v>
      </c>
      <c r="F15" s="267"/>
      <c r="G15" s="268">
        <f t="shared" si="1"/>
        <v>0</v>
      </c>
      <c r="H15" s="269">
        <f t="shared" si="2"/>
        <v>0</v>
      </c>
    </row>
    <row r="16" spans="1:11" ht="15.75" x14ac:dyDescent="0.25">
      <c r="A16" s="275" t="s">
        <v>99</v>
      </c>
      <c r="B16" s="265"/>
      <c r="C16" s="265"/>
      <c r="D16" s="265"/>
      <c r="E16" s="266">
        <f t="shared" si="0"/>
        <v>0</v>
      </c>
      <c r="F16" s="267"/>
      <c r="G16" s="268">
        <f t="shared" si="1"/>
        <v>0</v>
      </c>
      <c r="H16" s="269">
        <f t="shared" si="2"/>
        <v>0</v>
      </c>
    </row>
    <row r="17" spans="1:8" ht="15.75" x14ac:dyDescent="0.25">
      <c r="A17" s="275" t="s">
        <v>99</v>
      </c>
      <c r="B17" s="265"/>
      <c r="C17" s="265"/>
      <c r="D17" s="265"/>
      <c r="E17" s="266">
        <f t="shared" si="0"/>
        <v>0</v>
      </c>
      <c r="F17" s="267"/>
      <c r="G17" s="268">
        <f t="shared" si="1"/>
        <v>0</v>
      </c>
      <c r="H17" s="269">
        <f t="shared" si="2"/>
        <v>0</v>
      </c>
    </row>
    <row r="18" spans="1:8" ht="15.75" x14ac:dyDescent="0.25">
      <c r="A18" s="275" t="s">
        <v>99</v>
      </c>
      <c r="B18" s="265"/>
      <c r="C18" s="265"/>
      <c r="D18" s="265"/>
      <c r="E18" s="266">
        <f t="shared" si="0"/>
        <v>0</v>
      </c>
      <c r="F18" s="267"/>
      <c r="G18" s="268">
        <f t="shared" si="1"/>
        <v>0</v>
      </c>
      <c r="H18" s="269">
        <f t="shared" si="2"/>
        <v>0</v>
      </c>
    </row>
    <row r="19" spans="1:8" ht="15.75" x14ac:dyDescent="0.25">
      <c r="A19" s="275" t="s">
        <v>100</v>
      </c>
      <c r="B19" s="265"/>
      <c r="C19" s="265"/>
      <c r="D19" s="265"/>
      <c r="E19" s="266">
        <f t="shared" si="0"/>
        <v>0</v>
      </c>
      <c r="F19" s="267"/>
      <c r="G19" s="268">
        <f t="shared" si="1"/>
        <v>0</v>
      </c>
      <c r="H19" s="269">
        <f t="shared" si="2"/>
        <v>0</v>
      </c>
    </row>
    <row r="20" spans="1:8" ht="15.75" x14ac:dyDescent="0.25">
      <c r="A20" s="275" t="s">
        <v>100</v>
      </c>
      <c r="B20" s="265"/>
      <c r="C20" s="265"/>
      <c r="D20" s="265"/>
      <c r="E20" s="266">
        <f t="shared" si="0"/>
        <v>0</v>
      </c>
      <c r="F20" s="267"/>
      <c r="G20" s="268">
        <f t="shared" si="1"/>
        <v>0</v>
      </c>
      <c r="H20" s="269">
        <f t="shared" si="2"/>
        <v>0</v>
      </c>
    </row>
    <row r="21" spans="1:8" ht="15.75" x14ac:dyDescent="0.25">
      <c r="A21" s="275" t="s">
        <v>100</v>
      </c>
      <c r="B21" s="265"/>
      <c r="C21" s="265"/>
      <c r="D21" s="265"/>
      <c r="E21" s="266">
        <f t="shared" si="0"/>
        <v>0</v>
      </c>
      <c r="F21" s="267"/>
      <c r="G21" s="268">
        <f t="shared" si="1"/>
        <v>0</v>
      </c>
      <c r="H21" s="269">
        <f t="shared" si="2"/>
        <v>0</v>
      </c>
    </row>
    <row r="22" spans="1:8" ht="15.75" x14ac:dyDescent="0.25">
      <c r="A22" s="275" t="s">
        <v>100</v>
      </c>
      <c r="B22" s="265"/>
      <c r="C22" s="265"/>
      <c r="D22" s="265"/>
      <c r="E22" s="266">
        <f t="shared" si="0"/>
        <v>0</v>
      </c>
      <c r="F22" s="267"/>
      <c r="G22" s="268">
        <f t="shared" si="1"/>
        <v>0</v>
      </c>
      <c r="H22" s="269">
        <f t="shared" si="2"/>
        <v>0</v>
      </c>
    </row>
    <row r="23" spans="1:8" ht="15.75" x14ac:dyDescent="0.25">
      <c r="A23" s="275" t="s">
        <v>100</v>
      </c>
      <c r="B23" s="265"/>
      <c r="C23" s="265"/>
      <c r="D23" s="265"/>
      <c r="E23" s="266">
        <f t="shared" si="0"/>
        <v>0</v>
      </c>
      <c r="F23" s="267"/>
      <c r="G23" s="268">
        <f t="shared" si="1"/>
        <v>0</v>
      </c>
      <c r="H23" s="269">
        <f t="shared" si="2"/>
        <v>0</v>
      </c>
    </row>
    <row r="24" spans="1:8" ht="15.75" x14ac:dyDescent="0.25">
      <c r="A24" s="275" t="s">
        <v>101</v>
      </c>
      <c r="B24" s="265"/>
      <c r="C24" s="265"/>
      <c r="D24" s="265"/>
      <c r="E24" s="266">
        <f t="shared" si="0"/>
        <v>0</v>
      </c>
      <c r="F24" s="267"/>
      <c r="G24" s="268">
        <f t="shared" si="1"/>
        <v>0</v>
      </c>
      <c r="H24" s="269">
        <f t="shared" si="2"/>
        <v>0</v>
      </c>
    </row>
    <row r="25" spans="1:8" ht="15.75" x14ac:dyDescent="0.25">
      <c r="A25" s="275" t="s">
        <v>101</v>
      </c>
      <c r="B25" s="265"/>
      <c r="C25" s="265"/>
      <c r="D25" s="265"/>
      <c r="E25" s="266">
        <f t="shared" si="0"/>
        <v>0</v>
      </c>
      <c r="F25" s="267"/>
      <c r="G25" s="268">
        <f t="shared" si="1"/>
        <v>0</v>
      </c>
      <c r="H25" s="269">
        <f t="shared" si="2"/>
        <v>0</v>
      </c>
    </row>
    <row r="26" spans="1:8" ht="15.75" x14ac:dyDescent="0.25">
      <c r="A26" s="275" t="s">
        <v>101</v>
      </c>
      <c r="B26" s="265"/>
      <c r="C26" s="265"/>
      <c r="D26" s="265"/>
      <c r="E26" s="266">
        <f t="shared" si="0"/>
        <v>0</v>
      </c>
      <c r="F26" s="267"/>
      <c r="G26" s="268">
        <f t="shared" si="1"/>
        <v>0</v>
      </c>
      <c r="H26" s="269">
        <f t="shared" si="2"/>
        <v>0</v>
      </c>
    </row>
    <row r="27" spans="1:8" ht="15.75" x14ac:dyDescent="0.25">
      <c r="A27" s="275" t="s">
        <v>101</v>
      </c>
      <c r="B27" s="265"/>
      <c r="C27" s="265"/>
      <c r="D27" s="265"/>
      <c r="E27" s="266">
        <f t="shared" si="0"/>
        <v>0</v>
      </c>
      <c r="F27" s="267"/>
      <c r="G27" s="268">
        <f t="shared" si="1"/>
        <v>0</v>
      </c>
      <c r="H27" s="269">
        <f t="shared" si="2"/>
        <v>0</v>
      </c>
    </row>
    <row r="28" spans="1:8" ht="15.75" x14ac:dyDescent="0.25">
      <c r="A28" s="275" t="s">
        <v>101</v>
      </c>
      <c r="B28" s="265"/>
      <c r="C28" s="265"/>
      <c r="D28" s="265"/>
      <c r="E28" s="266">
        <f t="shared" si="0"/>
        <v>0</v>
      </c>
      <c r="F28" s="267"/>
      <c r="G28" s="268">
        <f t="shared" si="1"/>
        <v>0</v>
      </c>
      <c r="H28" s="269">
        <f t="shared" si="2"/>
        <v>0</v>
      </c>
    </row>
    <row r="29" spans="1:8" ht="15.75" x14ac:dyDescent="0.25">
      <c r="A29" s="275" t="s">
        <v>102</v>
      </c>
      <c r="B29" s="265"/>
      <c r="C29" s="265"/>
      <c r="D29" s="265"/>
      <c r="E29" s="266">
        <f t="shared" si="0"/>
        <v>0</v>
      </c>
      <c r="F29" s="267"/>
      <c r="G29" s="268">
        <f t="shared" si="1"/>
        <v>0</v>
      </c>
      <c r="H29" s="269">
        <f t="shared" si="2"/>
        <v>0</v>
      </c>
    </row>
    <row r="30" spans="1:8" ht="15.75" x14ac:dyDescent="0.25">
      <c r="A30" s="275" t="s">
        <v>102</v>
      </c>
      <c r="B30" s="265"/>
      <c r="C30" s="265"/>
      <c r="D30" s="265"/>
      <c r="E30" s="266">
        <f t="shared" si="0"/>
        <v>0</v>
      </c>
      <c r="F30" s="267"/>
      <c r="G30" s="268">
        <f t="shared" si="1"/>
        <v>0</v>
      </c>
      <c r="H30" s="269">
        <f t="shared" si="2"/>
        <v>0</v>
      </c>
    </row>
    <row r="31" spans="1:8" ht="15.75" x14ac:dyDescent="0.25">
      <c r="A31" s="275" t="s">
        <v>102</v>
      </c>
      <c r="B31" s="265"/>
      <c r="C31" s="265"/>
      <c r="D31" s="265"/>
      <c r="E31" s="266">
        <f t="shared" si="0"/>
        <v>0</v>
      </c>
      <c r="F31" s="267"/>
      <c r="G31" s="268">
        <f t="shared" si="1"/>
        <v>0</v>
      </c>
      <c r="H31" s="269">
        <f t="shared" si="2"/>
        <v>0</v>
      </c>
    </row>
    <row r="32" spans="1:8" ht="15.75" x14ac:dyDescent="0.25">
      <c r="A32" s="275" t="s">
        <v>102</v>
      </c>
      <c r="B32" s="265"/>
      <c r="C32" s="265"/>
      <c r="D32" s="265"/>
      <c r="E32" s="266">
        <f t="shared" si="0"/>
        <v>0</v>
      </c>
      <c r="F32" s="267"/>
      <c r="G32" s="268">
        <f t="shared" si="1"/>
        <v>0</v>
      </c>
      <c r="H32" s="269">
        <f t="shared" si="2"/>
        <v>0</v>
      </c>
    </row>
    <row r="33" spans="1:8" ht="15.75" x14ac:dyDescent="0.25">
      <c r="A33" s="275" t="s">
        <v>102</v>
      </c>
      <c r="B33" s="265"/>
      <c r="C33" s="265"/>
      <c r="D33" s="265"/>
      <c r="E33" s="266">
        <f t="shared" si="0"/>
        <v>0</v>
      </c>
      <c r="F33" s="267"/>
      <c r="G33" s="268">
        <f t="shared" si="1"/>
        <v>0</v>
      </c>
      <c r="H33" s="269">
        <f t="shared" si="2"/>
        <v>0</v>
      </c>
    </row>
    <row r="34" spans="1:8" x14ac:dyDescent="0.25">
      <c r="E34" s="153"/>
      <c r="F34" s="149"/>
      <c r="G34" s="149"/>
      <c r="H34" s="149"/>
    </row>
    <row r="35" spans="1:8" x14ac:dyDescent="0.25">
      <c r="B35" s="272">
        <f>SUM(B9:B33)</f>
        <v>0</v>
      </c>
      <c r="C35" s="272">
        <f>SUMPRODUCT($B$9:$B$33,$C$9:$C$33)</f>
        <v>0</v>
      </c>
      <c r="E35" s="240">
        <f>SUMPRODUCT($B$9:$B$33,$E$9:$E$33)</f>
        <v>0</v>
      </c>
      <c r="F35" s="270">
        <f>SUMPRODUCT($B$9:$B$33,$F$9:$F$33)</f>
        <v>0</v>
      </c>
      <c r="G35" s="271">
        <f>SUMPRODUCT($B$9:$B$33,$G$9:$G$33)</f>
        <v>0</v>
      </c>
      <c r="H35" s="271">
        <f>SUMPRODUCT($B$9:$B$33,$H$9:$H$33)</f>
        <v>0</v>
      </c>
    </row>
    <row r="37" spans="1:8" x14ac:dyDescent="0.25">
      <c r="A37" s="151" t="s">
        <v>103</v>
      </c>
      <c r="B37" s="152" t="str">
        <f>IF(B35-Summary!B19=0,"","check")</f>
        <v>check</v>
      </c>
      <c r="D37" s="275"/>
      <c r="E37" s="274" t="s">
        <v>104</v>
      </c>
      <c r="F37" s="273" t="e">
        <f>F35/B35</f>
        <v>#DIV/0!</v>
      </c>
    </row>
  </sheetData>
  <mergeCells count="1">
    <mergeCell ref="A4:H6"/>
  </mergeCells>
  <conditionalFormatting sqref="B37">
    <cfRule type="containsText" dxfId="0" priority="1" operator="containsText" text="check">
      <formula>NOT(ISERROR(SEARCH("check",B37)))</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pageSetUpPr fitToPage="1"/>
  </sheetPr>
  <dimension ref="A2:N184"/>
  <sheetViews>
    <sheetView showGridLines="0" defaultGridColor="0" colorId="22" zoomScale="86" zoomScaleNormal="70" zoomScaleSheetLayoutView="70" workbookViewId="0">
      <selection activeCell="B22" sqref="B22"/>
    </sheetView>
  </sheetViews>
  <sheetFormatPr defaultColWidth="9.77734375" defaultRowHeight="15" x14ac:dyDescent="0.25"/>
  <cols>
    <col min="1" max="1" width="29.88671875" style="20" customWidth="1"/>
    <col min="2" max="2" width="37.21875" style="20" customWidth="1"/>
    <col min="3" max="3" width="22.88671875" style="20" customWidth="1"/>
    <col min="4" max="4" width="19.109375" style="20" customWidth="1"/>
    <col min="5" max="5" width="12.77734375" style="20" customWidth="1"/>
    <col min="6" max="6" width="16.21875" style="20" bestFit="1" customWidth="1"/>
    <col min="7" max="7" width="12.109375" style="20" bestFit="1" customWidth="1"/>
    <col min="8" max="8" width="16.44140625" style="20" bestFit="1" customWidth="1"/>
    <col min="9" max="10" width="8.88671875" style="20" bestFit="1" customWidth="1"/>
    <col min="11" max="11" width="23.6640625" style="20" customWidth="1"/>
    <col min="12" max="16384" width="9.77734375" style="20"/>
  </cols>
  <sheetData>
    <row r="2" spans="1:12" ht="18.75" x14ac:dyDescent="0.3">
      <c r="A2" s="154" t="s">
        <v>105</v>
      </c>
    </row>
    <row r="5" spans="1:12" ht="15" customHeight="1" x14ac:dyDescent="0.25">
      <c r="A5" s="361" t="s">
        <v>90</v>
      </c>
      <c r="B5" s="361"/>
      <c r="C5" s="361"/>
      <c r="D5" s="361"/>
      <c r="E5" s="361"/>
      <c r="F5" s="361"/>
      <c r="G5" s="361"/>
      <c r="H5" s="361"/>
      <c r="I5" s="361"/>
      <c r="J5" s="361"/>
    </row>
    <row r="6" spans="1:12" x14ac:dyDescent="0.25">
      <c r="A6" s="361"/>
      <c r="B6" s="361"/>
      <c r="C6" s="361"/>
      <c r="D6" s="361"/>
      <c r="E6" s="361"/>
      <c r="F6" s="361"/>
      <c r="G6" s="361"/>
      <c r="H6" s="361"/>
      <c r="I6" s="361"/>
      <c r="J6" s="361"/>
    </row>
    <row r="7" spans="1:12" x14ac:dyDescent="0.25">
      <c r="A7" s="361"/>
      <c r="B7" s="361"/>
      <c r="C7" s="361"/>
      <c r="D7" s="361"/>
      <c r="E7" s="361"/>
      <c r="F7" s="361"/>
      <c r="G7" s="361"/>
      <c r="H7" s="361"/>
      <c r="I7" s="361"/>
      <c r="J7" s="361"/>
    </row>
    <row r="8" spans="1:12" x14ac:dyDescent="0.25">
      <c r="A8" s="361"/>
      <c r="B8" s="361"/>
      <c r="C8" s="361"/>
      <c r="D8" s="361"/>
      <c r="E8" s="361"/>
      <c r="F8" s="361"/>
      <c r="G8" s="361"/>
      <c r="H8" s="361"/>
      <c r="I8" s="361"/>
      <c r="J8" s="361"/>
    </row>
    <row r="9" spans="1:12" x14ac:dyDescent="0.25">
      <c r="A9" s="361"/>
      <c r="B9" s="361"/>
      <c r="C9" s="361"/>
      <c r="D9" s="361"/>
      <c r="E9" s="361"/>
      <c r="F9" s="361"/>
      <c r="G9" s="361"/>
      <c r="H9" s="361"/>
      <c r="I9" s="361"/>
      <c r="J9" s="361"/>
    </row>
    <row r="11" spans="1:12" x14ac:dyDescent="0.25">
      <c r="A11" s="1" t="s">
        <v>2</v>
      </c>
      <c r="B11" s="173">
        <f>Summary!B6</f>
        <v>0</v>
      </c>
    </row>
    <row r="12" spans="1:12" x14ac:dyDescent="0.25">
      <c r="A12" s="1" t="s">
        <v>3</v>
      </c>
      <c r="B12" s="173">
        <f>Summary!B7</f>
        <v>0</v>
      </c>
    </row>
    <row r="13" spans="1:12" x14ac:dyDescent="0.25">
      <c r="A13" s="1" t="s">
        <v>4</v>
      </c>
      <c r="B13" s="173">
        <f>Summary!B8</f>
        <v>0</v>
      </c>
      <c r="C13" s="3"/>
      <c r="H13" s="3"/>
      <c r="I13" s="3"/>
      <c r="J13" s="3"/>
      <c r="K13" s="3"/>
      <c r="L13" s="3"/>
    </row>
    <row r="14" spans="1:12" x14ac:dyDescent="0.25">
      <c r="A14" s="1" t="s">
        <v>5</v>
      </c>
      <c r="B14" s="179">
        <f>Summary!B9</f>
        <v>0</v>
      </c>
      <c r="C14" s="3"/>
      <c r="H14" s="3"/>
      <c r="I14" s="3"/>
      <c r="J14" s="3"/>
      <c r="K14" s="3"/>
      <c r="L14" s="75"/>
    </row>
    <row r="15" spans="1:12" ht="15.75" thickBot="1" x14ac:dyDescent="0.3">
      <c r="B15" s="3"/>
      <c r="C15" s="3"/>
      <c r="G15" s="3"/>
      <c r="H15" s="3"/>
      <c r="I15" s="3"/>
      <c r="J15" s="3"/>
      <c r="K15" s="3"/>
      <c r="L15" s="3"/>
    </row>
    <row r="16" spans="1:12" x14ac:dyDescent="0.25">
      <c r="A16" s="76" t="s">
        <v>83</v>
      </c>
      <c r="B16" s="77"/>
      <c r="C16" s="77"/>
      <c r="D16" s="77"/>
      <c r="E16" s="77"/>
      <c r="F16" s="77"/>
      <c r="G16" s="78"/>
      <c r="H16" s="77"/>
      <c r="I16" s="79" t="s">
        <v>106</v>
      </c>
      <c r="J16" s="78" t="s">
        <v>107</v>
      </c>
      <c r="K16" s="80" t="s">
        <v>108</v>
      </c>
      <c r="L16" s="3"/>
    </row>
    <row r="17" spans="1:14" ht="15.75" thickBot="1" x14ac:dyDescent="0.3">
      <c r="A17" s="81"/>
      <c r="B17" s="82"/>
      <c r="C17" s="82"/>
      <c r="D17" s="82"/>
      <c r="E17" s="82"/>
      <c r="F17" s="83" t="s">
        <v>109</v>
      </c>
      <c r="G17" s="53"/>
      <c r="H17" s="82"/>
      <c r="I17" s="84" t="s">
        <v>110</v>
      </c>
      <c r="J17" s="85" t="s">
        <v>111</v>
      </c>
      <c r="K17" s="86"/>
      <c r="L17" s="3"/>
    </row>
    <row r="18" spans="1:14" ht="16.5" customHeight="1" thickBot="1" x14ac:dyDescent="0.3">
      <c r="A18" s="362" t="s">
        <v>112</v>
      </c>
      <c r="B18" s="363"/>
      <c r="C18" s="363"/>
      <c r="D18" s="363"/>
      <c r="E18" s="363"/>
      <c r="F18" s="363"/>
      <c r="G18" s="363"/>
      <c r="H18" s="363"/>
      <c r="I18" s="363"/>
      <c r="J18" s="363"/>
      <c r="K18" s="364"/>
      <c r="L18" s="3"/>
    </row>
    <row r="19" spans="1:14" x14ac:dyDescent="0.25">
      <c r="B19" s="3"/>
      <c r="D19" s="20" t="s">
        <v>113</v>
      </c>
      <c r="E19" s="180">
        <f>Summary!B23</f>
        <v>0</v>
      </c>
      <c r="F19" s="181" t="e">
        <f>G19/E19</f>
        <v>#DIV/0!</v>
      </c>
      <c r="G19" s="176"/>
      <c r="H19" s="3" t="s">
        <v>52</v>
      </c>
      <c r="I19" s="3"/>
      <c r="J19" s="3"/>
      <c r="K19" s="87"/>
      <c r="L19" s="3"/>
    </row>
    <row r="20" spans="1:14" x14ac:dyDescent="0.25">
      <c r="A20" s="4"/>
      <c r="B20" s="3" t="s">
        <v>114</v>
      </c>
      <c r="C20" s="8" t="s">
        <v>115</v>
      </c>
      <c r="D20" s="175">
        <v>1</v>
      </c>
      <c r="E20" s="180">
        <f>Summary!B23</f>
        <v>0</v>
      </c>
      <c r="F20" s="181" t="e">
        <f>G20/E20</f>
        <v>#DIV/0!</v>
      </c>
      <c r="G20" s="190">
        <f>G19/1.15</f>
        <v>0</v>
      </c>
      <c r="H20" s="89" t="s">
        <v>53</v>
      </c>
      <c r="I20" s="3"/>
      <c r="J20" s="3"/>
      <c r="K20" s="90"/>
      <c r="L20" s="3"/>
    </row>
    <row r="21" spans="1:14" x14ac:dyDescent="0.25">
      <c r="A21" s="4"/>
      <c r="B21" s="3"/>
      <c r="C21" s="8" t="s">
        <v>116</v>
      </c>
      <c r="D21" s="88"/>
      <c r="E21" s="3"/>
      <c r="F21" s="3"/>
      <c r="G21" s="190">
        <f>G20</f>
        <v>0</v>
      </c>
      <c r="H21" s="89"/>
      <c r="I21" s="3"/>
      <c r="J21" s="3"/>
      <c r="K21" s="90"/>
      <c r="L21" s="3"/>
    </row>
    <row r="22" spans="1:14" x14ac:dyDescent="0.25">
      <c r="A22" s="4"/>
      <c r="B22" s="185" t="s">
        <v>117</v>
      </c>
      <c r="C22" s="3"/>
      <c r="D22" s="3"/>
      <c r="E22" s="3"/>
      <c r="F22" s="3"/>
      <c r="G22" s="177"/>
      <c r="H22" s="3"/>
      <c r="I22" s="3"/>
      <c r="J22" s="38"/>
      <c r="K22" s="90"/>
      <c r="L22" s="3"/>
    </row>
    <row r="23" spans="1:14" x14ac:dyDescent="0.25">
      <c r="A23" s="4"/>
      <c r="B23" s="185" t="s">
        <v>118</v>
      </c>
      <c r="C23" s="3"/>
      <c r="D23" s="135"/>
      <c r="E23" s="92"/>
      <c r="F23" s="3"/>
      <c r="G23" s="177"/>
      <c r="H23" s="3"/>
      <c r="I23" s="3"/>
      <c r="J23" s="38"/>
      <c r="K23" s="90"/>
      <c r="L23" s="3"/>
    </row>
    <row r="24" spans="1:14" x14ac:dyDescent="0.25">
      <c r="A24" s="4"/>
      <c r="B24" s="185" t="s">
        <v>119</v>
      </c>
      <c r="C24" s="3"/>
      <c r="D24" s="135"/>
      <c r="E24" s="93"/>
      <c r="F24" s="69"/>
      <c r="G24" s="177"/>
      <c r="H24" s="3"/>
      <c r="I24" s="3"/>
      <c r="J24" s="38"/>
      <c r="K24" s="90"/>
      <c r="L24" s="3"/>
    </row>
    <row r="25" spans="1:14" x14ac:dyDescent="0.25">
      <c r="A25" s="4"/>
      <c r="B25" s="185" t="s">
        <v>120</v>
      </c>
      <c r="C25" s="3"/>
      <c r="D25" s="3"/>
      <c r="E25" s="3"/>
      <c r="F25" s="3"/>
      <c r="G25" s="177">
        <v>0</v>
      </c>
      <c r="H25" s="190">
        <f>SUM(G21:G25)</f>
        <v>0</v>
      </c>
      <c r="I25" s="191">
        <f>H25/SUM(Summary!B14:B18)</f>
        <v>0</v>
      </c>
      <c r="J25" s="192" t="e">
        <f>SUM(H25/$H$160)</f>
        <v>#DIV/0!</v>
      </c>
      <c r="K25" s="90"/>
      <c r="L25" s="3"/>
    </row>
    <row r="26" spans="1:14" ht="15.75" thickBot="1" x14ac:dyDescent="0.3">
      <c r="A26" s="4"/>
      <c r="B26" s="3"/>
      <c r="C26" s="3"/>
      <c r="D26" s="3"/>
      <c r="E26" s="3"/>
      <c r="F26" s="3"/>
      <c r="G26" s="94"/>
      <c r="H26" s="94"/>
      <c r="I26" s="3"/>
      <c r="J26" s="38"/>
      <c r="K26" s="90"/>
      <c r="L26" s="3"/>
    </row>
    <row r="27" spans="1:14" ht="15.75" thickBot="1" x14ac:dyDescent="0.3">
      <c r="A27" s="362" t="s">
        <v>121</v>
      </c>
      <c r="B27" s="363"/>
      <c r="C27" s="363"/>
      <c r="D27" s="363"/>
      <c r="E27" s="363"/>
      <c r="F27" s="363"/>
      <c r="G27" s="363"/>
      <c r="H27" s="363"/>
      <c r="I27" s="363"/>
      <c r="J27" s="363"/>
      <c r="K27" s="364"/>
      <c r="L27" s="3"/>
    </row>
    <row r="28" spans="1:14" ht="15.75" thickBot="1" x14ac:dyDescent="0.3">
      <c r="K28" s="90"/>
      <c r="L28" s="3"/>
    </row>
    <row r="29" spans="1:14" ht="15.75" thickBot="1" x14ac:dyDescent="0.3">
      <c r="B29" s="186" t="s">
        <v>122</v>
      </c>
      <c r="C29" s="187" t="s">
        <v>123</v>
      </c>
      <c r="D29" s="187" t="s">
        <v>124</v>
      </c>
      <c r="E29" s="187" t="s">
        <v>125</v>
      </c>
      <c r="F29" s="187" t="s">
        <v>126</v>
      </c>
      <c r="G29" s="188" t="s">
        <v>127</v>
      </c>
      <c r="H29" s="96"/>
      <c r="I29" s="96"/>
      <c r="J29" s="38"/>
      <c r="K29" s="90"/>
      <c r="L29" s="3"/>
    </row>
    <row r="30" spans="1:14" x14ac:dyDescent="0.25">
      <c r="A30" s="97"/>
      <c r="B30" s="185" t="s">
        <v>128</v>
      </c>
      <c r="C30" s="20" t="s">
        <v>129</v>
      </c>
      <c r="D30" s="208"/>
      <c r="E30" s="98" t="s">
        <v>130</v>
      </c>
      <c r="F30" s="210"/>
      <c r="G30" s="190">
        <f>D30*F30</f>
        <v>0</v>
      </c>
      <c r="H30" s="99"/>
      <c r="I30" s="96"/>
      <c r="J30" s="38"/>
      <c r="K30" s="90"/>
      <c r="L30" s="3"/>
      <c r="M30" s="100"/>
      <c r="N30" s="100"/>
    </row>
    <row r="31" spans="1:14" x14ac:dyDescent="0.25">
      <c r="A31" s="97"/>
      <c r="B31" s="185" t="s">
        <v>131</v>
      </c>
      <c r="C31" s="20" t="s">
        <v>129</v>
      </c>
      <c r="D31" s="208"/>
      <c r="E31" s="98" t="s">
        <v>130</v>
      </c>
      <c r="F31" s="210"/>
      <c r="G31" s="190">
        <f t="shared" ref="G31:G59" si="0">F31*D31</f>
        <v>0</v>
      </c>
      <c r="H31" s="96"/>
      <c r="I31" s="96"/>
      <c r="J31" s="38"/>
      <c r="K31" s="90"/>
      <c r="L31" s="3"/>
      <c r="M31" s="100"/>
    </row>
    <row r="32" spans="1:14" x14ac:dyDescent="0.25">
      <c r="A32" s="97"/>
      <c r="B32" s="185" t="s">
        <v>132</v>
      </c>
      <c r="C32" s="20" t="s">
        <v>129</v>
      </c>
      <c r="D32" s="208"/>
      <c r="E32" s="98" t="s">
        <v>133</v>
      </c>
      <c r="F32" s="210"/>
      <c r="G32" s="190">
        <f t="shared" si="0"/>
        <v>0</v>
      </c>
      <c r="H32" s="96"/>
      <c r="I32" s="96"/>
      <c r="J32" s="38"/>
      <c r="K32" s="90"/>
      <c r="L32" s="3"/>
    </row>
    <row r="33" spans="1:12" x14ac:dyDescent="0.25">
      <c r="A33" s="97"/>
      <c r="B33" s="185" t="s">
        <v>134</v>
      </c>
      <c r="C33" s="20" t="s">
        <v>129</v>
      </c>
      <c r="D33" s="208"/>
      <c r="E33" s="98" t="s">
        <v>135</v>
      </c>
      <c r="F33" s="211"/>
      <c r="G33" s="190">
        <f t="shared" si="0"/>
        <v>0</v>
      </c>
      <c r="H33" s="96"/>
      <c r="I33" s="96"/>
      <c r="J33" s="38"/>
      <c r="K33" s="90"/>
      <c r="L33" s="3"/>
    </row>
    <row r="34" spans="1:12" x14ac:dyDescent="0.25">
      <c r="A34" s="97"/>
      <c r="B34" s="185" t="s">
        <v>136</v>
      </c>
      <c r="C34" s="20" t="s">
        <v>129</v>
      </c>
      <c r="D34" s="208"/>
      <c r="E34" s="98" t="s">
        <v>130</v>
      </c>
      <c r="F34" s="210"/>
      <c r="G34" s="190">
        <f t="shared" si="0"/>
        <v>0</v>
      </c>
      <c r="H34" s="96"/>
      <c r="I34" s="96"/>
      <c r="J34" s="38"/>
      <c r="K34" s="90"/>
      <c r="L34" s="3"/>
    </row>
    <row r="35" spans="1:12" x14ac:dyDescent="0.25">
      <c r="A35" s="97"/>
      <c r="B35" s="185" t="s">
        <v>137</v>
      </c>
      <c r="C35" s="20" t="s">
        <v>129</v>
      </c>
      <c r="D35" s="208"/>
      <c r="E35" s="98" t="s">
        <v>130</v>
      </c>
      <c r="F35" s="210"/>
      <c r="G35" s="190">
        <f t="shared" si="0"/>
        <v>0</v>
      </c>
      <c r="H35" s="96"/>
      <c r="I35" s="96"/>
      <c r="J35" s="38"/>
      <c r="K35" s="90"/>
      <c r="L35" s="3"/>
    </row>
    <row r="36" spans="1:12" x14ac:dyDescent="0.25">
      <c r="A36" s="97"/>
      <c r="B36" s="185" t="s">
        <v>138</v>
      </c>
      <c r="C36" s="20" t="s">
        <v>129</v>
      </c>
      <c r="D36" s="208"/>
      <c r="E36" s="98" t="s">
        <v>139</v>
      </c>
      <c r="F36" s="210"/>
      <c r="G36" s="190">
        <f t="shared" si="0"/>
        <v>0</v>
      </c>
      <c r="H36" s="96"/>
      <c r="I36" s="96"/>
      <c r="J36" s="38"/>
      <c r="K36" s="90"/>
      <c r="L36" s="3"/>
    </row>
    <row r="37" spans="1:12" x14ac:dyDescent="0.25">
      <c r="A37" s="97"/>
      <c r="B37" s="185" t="s">
        <v>140</v>
      </c>
      <c r="C37" s="20" t="s">
        <v>129</v>
      </c>
      <c r="D37" s="208"/>
      <c r="E37" s="98" t="s">
        <v>130</v>
      </c>
      <c r="F37" s="210"/>
      <c r="G37" s="190">
        <f t="shared" si="0"/>
        <v>0</v>
      </c>
      <c r="H37" s="96"/>
      <c r="I37" s="96"/>
      <c r="J37" s="38"/>
      <c r="K37" s="90"/>
      <c r="L37" s="3"/>
    </row>
    <row r="38" spans="1:12" x14ac:dyDescent="0.25">
      <c r="A38" s="97"/>
      <c r="B38" s="185" t="s">
        <v>141</v>
      </c>
      <c r="C38" s="20" t="s">
        <v>129</v>
      </c>
      <c r="D38" s="208"/>
      <c r="E38" s="98" t="s">
        <v>130</v>
      </c>
      <c r="F38" s="210"/>
      <c r="G38" s="190">
        <f t="shared" si="0"/>
        <v>0</v>
      </c>
      <c r="H38" s="96"/>
      <c r="I38" s="96"/>
      <c r="J38" s="38"/>
      <c r="K38" s="90"/>
      <c r="L38" s="3"/>
    </row>
    <row r="39" spans="1:12" x14ac:dyDescent="0.25">
      <c r="A39" s="97"/>
      <c r="B39" s="185" t="s">
        <v>142</v>
      </c>
      <c r="C39" s="20" t="s">
        <v>129</v>
      </c>
      <c r="D39" s="208"/>
      <c r="E39" s="98" t="s">
        <v>130</v>
      </c>
      <c r="F39" s="210"/>
      <c r="G39" s="190">
        <f t="shared" si="0"/>
        <v>0</v>
      </c>
      <c r="H39" s="96"/>
      <c r="I39" s="96"/>
      <c r="J39" s="38"/>
      <c r="K39" s="90"/>
      <c r="L39" s="3"/>
    </row>
    <row r="40" spans="1:12" x14ac:dyDescent="0.25">
      <c r="A40" s="97"/>
      <c r="B40" s="185" t="s">
        <v>143</v>
      </c>
      <c r="C40" s="20" t="s">
        <v>129</v>
      </c>
      <c r="D40" s="208"/>
      <c r="E40" s="98" t="s">
        <v>130</v>
      </c>
      <c r="F40" s="210"/>
      <c r="G40" s="190">
        <f t="shared" si="0"/>
        <v>0</v>
      </c>
      <c r="H40" s="96"/>
      <c r="I40" s="96"/>
      <c r="J40" s="38"/>
      <c r="K40" s="90"/>
      <c r="L40" s="3"/>
    </row>
    <row r="41" spans="1:12" x14ac:dyDescent="0.25">
      <c r="A41" s="97"/>
      <c r="B41" s="185" t="s">
        <v>144</v>
      </c>
      <c r="C41" s="20" t="s">
        <v>129</v>
      </c>
      <c r="D41" s="208"/>
      <c r="E41" s="98" t="s">
        <v>130</v>
      </c>
      <c r="F41" s="210"/>
      <c r="G41" s="190">
        <f t="shared" si="0"/>
        <v>0</v>
      </c>
      <c r="H41" s="96"/>
      <c r="I41" s="96"/>
      <c r="J41" s="38"/>
      <c r="K41" s="90"/>
      <c r="L41" s="3"/>
    </row>
    <row r="42" spans="1:12" x14ac:dyDescent="0.25">
      <c r="A42" s="97"/>
      <c r="B42" s="185" t="s">
        <v>145</v>
      </c>
      <c r="C42" s="20" t="s">
        <v>129</v>
      </c>
      <c r="D42" s="208"/>
      <c r="E42" s="98" t="s">
        <v>130</v>
      </c>
      <c r="F42" s="210"/>
      <c r="G42" s="190">
        <f t="shared" si="0"/>
        <v>0</v>
      </c>
      <c r="H42" s="96"/>
      <c r="I42" s="96"/>
      <c r="J42" s="38"/>
      <c r="K42" s="90"/>
      <c r="L42" s="3"/>
    </row>
    <row r="43" spans="1:12" x14ac:dyDescent="0.25">
      <c r="A43" s="97"/>
      <c r="B43" s="185" t="s">
        <v>146</v>
      </c>
      <c r="C43" s="20" t="s">
        <v>129</v>
      </c>
      <c r="D43" s="208"/>
      <c r="E43" s="98" t="s">
        <v>130</v>
      </c>
      <c r="F43" s="210"/>
      <c r="G43" s="190">
        <f t="shared" si="0"/>
        <v>0</v>
      </c>
      <c r="H43" s="96"/>
      <c r="I43" s="96"/>
      <c r="J43" s="38"/>
      <c r="K43" s="90"/>
      <c r="L43" s="3"/>
    </row>
    <row r="44" spans="1:12" x14ac:dyDescent="0.25">
      <c r="A44" s="97"/>
      <c r="B44" s="185" t="s">
        <v>147</v>
      </c>
      <c r="C44" s="20" t="s">
        <v>129</v>
      </c>
      <c r="D44" s="208"/>
      <c r="E44" s="98" t="s">
        <v>130</v>
      </c>
      <c r="F44" s="210"/>
      <c r="G44" s="190">
        <f t="shared" si="0"/>
        <v>0</v>
      </c>
      <c r="H44" s="96"/>
      <c r="I44" s="96"/>
      <c r="J44" s="38"/>
      <c r="K44" s="90"/>
      <c r="L44" s="3"/>
    </row>
    <row r="45" spans="1:12" x14ac:dyDescent="0.25">
      <c r="A45" s="97"/>
      <c r="B45" s="185" t="s">
        <v>148</v>
      </c>
      <c r="C45" s="20" t="s">
        <v>129</v>
      </c>
      <c r="D45" s="208"/>
      <c r="E45" s="98" t="s">
        <v>130</v>
      </c>
      <c r="F45" s="210"/>
      <c r="G45" s="190">
        <f t="shared" si="0"/>
        <v>0</v>
      </c>
      <c r="H45" s="96"/>
      <c r="I45" s="96"/>
      <c r="J45" s="38"/>
      <c r="K45" s="90"/>
      <c r="L45" s="3"/>
    </row>
    <row r="46" spans="1:12" x14ac:dyDescent="0.25">
      <c r="A46" s="97"/>
      <c r="B46" s="185" t="s">
        <v>149</v>
      </c>
      <c r="C46" s="20" t="s">
        <v>129</v>
      </c>
      <c r="D46" s="208"/>
      <c r="E46" s="98" t="s">
        <v>130</v>
      </c>
      <c r="F46" s="210"/>
      <c r="G46" s="190">
        <f t="shared" si="0"/>
        <v>0</v>
      </c>
      <c r="H46" s="96"/>
      <c r="I46" s="96"/>
      <c r="J46" s="38"/>
      <c r="K46" s="90"/>
      <c r="L46" s="3"/>
    </row>
    <row r="47" spans="1:12" x14ac:dyDescent="0.25">
      <c r="A47" s="97"/>
      <c r="B47" s="185" t="s">
        <v>150</v>
      </c>
      <c r="C47" s="20" t="s">
        <v>129</v>
      </c>
      <c r="D47" s="208"/>
      <c r="E47" s="98" t="s">
        <v>130</v>
      </c>
      <c r="F47" s="210"/>
      <c r="G47" s="190">
        <f t="shared" si="0"/>
        <v>0</v>
      </c>
      <c r="H47" s="96"/>
      <c r="I47" s="96"/>
      <c r="J47" s="38"/>
      <c r="K47" s="90"/>
      <c r="L47" s="3"/>
    </row>
    <row r="48" spans="1:12" x14ac:dyDescent="0.25">
      <c r="A48" s="97"/>
      <c r="B48" s="185" t="s">
        <v>151</v>
      </c>
      <c r="C48" s="20" t="s">
        <v>129</v>
      </c>
      <c r="D48" s="208"/>
      <c r="E48" s="98" t="s">
        <v>135</v>
      </c>
      <c r="F48" s="210"/>
      <c r="G48" s="190">
        <f t="shared" si="0"/>
        <v>0</v>
      </c>
      <c r="H48" s="96"/>
      <c r="I48" s="96"/>
      <c r="J48" s="38"/>
      <c r="K48" s="90"/>
      <c r="L48" s="3"/>
    </row>
    <row r="49" spans="1:12" x14ac:dyDescent="0.25">
      <c r="A49" s="97"/>
      <c r="B49" s="185" t="s">
        <v>152</v>
      </c>
      <c r="C49" s="20" t="s">
        <v>129</v>
      </c>
      <c r="D49" s="208"/>
      <c r="E49" s="98" t="s">
        <v>130</v>
      </c>
      <c r="F49" s="210"/>
      <c r="G49" s="190">
        <f t="shared" si="0"/>
        <v>0</v>
      </c>
      <c r="H49" s="96"/>
      <c r="I49" s="96"/>
      <c r="J49" s="38"/>
      <c r="K49" s="90"/>
      <c r="L49" s="3"/>
    </row>
    <row r="50" spans="1:12" x14ac:dyDescent="0.25">
      <c r="A50" s="97"/>
      <c r="B50" s="185" t="s">
        <v>153</v>
      </c>
      <c r="C50" s="20" t="s">
        <v>129</v>
      </c>
      <c r="D50" s="209"/>
      <c r="E50" s="98" t="s">
        <v>130</v>
      </c>
      <c r="F50" s="210"/>
      <c r="G50" s="190">
        <f t="shared" si="0"/>
        <v>0</v>
      </c>
      <c r="H50" s="96"/>
      <c r="I50" s="96"/>
      <c r="J50" s="38"/>
      <c r="K50" s="90"/>
      <c r="L50" s="3"/>
    </row>
    <row r="51" spans="1:12" x14ac:dyDescent="0.25">
      <c r="A51" s="97"/>
      <c r="B51" s="185" t="s">
        <v>154</v>
      </c>
      <c r="C51" s="20" t="s">
        <v>129</v>
      </c>
      <c r="D51" s="208"/>
      <c r="E51" s="98" t="s">
        <v>130</v>
      </c>
      <c r="F51" s="210"/>
      <c r="G51" s="190">
        <f t="shared" si="0"/>
        <v>0</v>
      </c>
      <c r="H51" s="96"/>
      <c r="I51" s="96"/>
      <c r="J51" s="38"/>
      <c r="K51" s="90"/>
      <c r="L51" s="3"/>
    </row>
    <row r="52" spans="1:12" x14ac:dyDescent="0.25">
      <c r="A52" s="97"/>
      <c r="B52" s="185" t="s">
        <v>155</v>
      </c>
      <c r="C52" s="20" t="s">
        <v>129</v>
      </c>
      <c r="D52" s="209"/>
      <c r="E52" s="98" t="s">
        <v>130</v>
      </c>
      <c r="F52" s="210"/>
      <c r="G52" s="190">
        <f t="shared" si="0"/>
        <v>0</v>
      </c>
      <c r="H52" s="96"/>
      <c r="I52" s="96"/>
      <c r="J52" s="38"/>
      <c r="K52" s="90"/>
      <c r="L52" s="3"/>
    </row>
    <row r="53" spans="1:12" x14ac:dyDescent="0.25">
      <c r="A53" s="97"/>
      <c r="B53" s="185" t="s">
        <v>156</v>
      </c>
      <c r="C53" s="20" t="s">
        <v>129</v>
      </c>
      <c r="D53" s="208"/>
      <c r="E53" s="98" t="s">
        <v>130</v>
      </c>
      <c r="F53" s="210"/>
      <c r="G53" s="190">
        <f t="shared" si="0"/>
        <v>0</v>
      </c>
      <c r="H53" s="96"/>
      <c r="I53" s="96"/>
      <c r="J53" s="38"/>
      <c r="K53" s="90"/>
      <c r="L53" s="3"/>
    </row>
    <row r="54" spans="1:12" x14ac:dyDescent="0.25">
      <c r="A54" s="97"/>
      <c r="B54" s="185" t="s">
        <v>157</v>
      </c>
      <c r="C54" s="20" t="s">
        <v>129</v>
      </c>
      <c r="D54" s="208"/>
      <c r="E54" s="98" t="s">
        <v>130</v>
      </c>
      <c r="F54" s="210"/>
      <c r="G54" s="190">
        <f t="shared" si="0"/>
        <v>0</v>
      </c>
      <c r="H54" s="96"/>
      <c r="I54" s="96"/>
      <c r="J54" s="38"/>
      <c r="K54" s="90"/>
      <c r="L54" s="3"/>
    </row>
    <row r="55" spans="1:12" x14ac:dyDescent="0.25">
      <c r="A55" s="97"/>
      <c r="B55" s="185" t="s">
        <v>158</v>
      </c>
      <c r="C55" s="20" t="s">
        <v>129</v>
      </c>
      <c r="D55" s="208"/>
      <c r="E55" s="98" t="s">
        <v>130</v>
      </c>
      <c r="F55" s="210"/>
      <c r="G55" s="190">
        <f t="shared" si="0"/>
        <v>0</v>
      </c>
      <c r="H55" s="96"/>
      <c r="I55" s="96"/>
      <c r="J55" s="38"/>
      <c r="K55" s="90"/>
      <c r="L55" s="3"/>
    </row>
    <row r="56" spans="1:12" x14ac:dyDescent="0.25">
      <c r="A56" s="97"/>
      <c r="B56" s="185" t="s">
        <v>159</v>
      </c>
      <c r="C56" s="20" t="s">
        <v>129</v>
      </c>
      <c r="D56" s="208"/>
      <c r="E56" s="98" t="s">
        <v>130</v>
      </c>
      <c r="F56" s="210"/>
      <c r="G56" s="190">
        <f t="shared" si="0"/>
        <v>0</v>
      </c>
      <c r="H56" s="96"/>
      <c r="I56" s="96"/>
      <c r="J56" s="38"/>
      <c r="K56" s="90"/>
      <c r="L56" s="3"/>
    </row>
    <row r="57" spans="1:12" x14ac:dyDescent="0.25">
      <c r="A57" s="97"/>
      <c r="B57" s="185" t="s">
        <v>160</v>
      </c>
      <c r="C57" s="20" t="s">
        <v>129</v>
      </c>
      <c r="D57" s="208"/>
      <c r="E57" s="98" t="s">
        <v>130</v>
      </c>
      <c r="F57" s="210"/>
      <c r="G57" s="190">
        <f t="shared" si="0"/>
        <v>0</v>
      </c>
      <c r="H57" s="96"/>
      <c r="I57" s="96"/>
      <c r="J57" s="38"/>
      <c r="K57" s="90"/>
      <c r="L57" s="3"/>
    </row>
    <row r="58" spans="1:12" x14ac:dyDescent="0.25">
      <c r="A58" s="97"/>
      <c r="B58" s="185" t="s">
        <v>161</v>
      </c>
      <c r="D58" s="208"/>
      <c r="E58" s="98" t="s">
        <v>130</v>
      </c>
      <c r="F58" s="210"/>
      <c r="G58" s="190">
        <f t="shared" si="0"/>
        <v>0</v>
      </c>
      <c r="H58" s="96"/>
      <c r="I58" s="96"/>
      <c r="J58" s="38"/>
      <c r="K58" s="90"/>
      <c r="L58" s="3"/>
    </row>
    <row r="59" spans="1:12" x14ac:dyDescent="0.25">
      <c r="A59" s="97"/>
      <c r="B59" s="185" t="s">
        <v>162</v>
      </c>
      <c r="D59" s="208"/>
      <c r="E59" s="98" t="s">
        <v>130</v>
      </c>
      <c r="F59" s="210"/>
      <c r="G59" s="190">
        <f t="shared" si="0"/>
        <v>0</v>
      </c>
      <c r="H59" s="96"/>
      <c r="I59" s="96"/>
      <c r="J59" s="38"/>
      <c r="K59" s="90"/>
      <c r="L59" s="3"/>
    </row>
    <row r="60" spans="1:12" x14ac:dyDescent="0.25">
      <c r="A60" s="97"/>
      <c r="B60" s="185" t="s">
        <v>163</v>
      </c>
      <c r="D60" s="208"/>
      <c r="E60" s="98" t="s">
        <v>135</v>
      </c>
      <c r="F60" s="210"/>
      <c r="G60" s="190">
        <f t="shared" ref="G60:G62" si="1">F60*D60</f>
        <v>0</v>
      </c>
      <c r="H60" s="96"/>
      <c r="I60" s="96"/>
      <c r="J60" s="38"/>
      <c r="K60" s="90"/>
      <c r="L60" s="3"/>
    </row>
    <row r="61" spans="1:12" x14ac:dyDescent="0.25">
      <c r="A61" s="97"/>
      <c r="B61" s="185" t="s">
        <v>164</v>
      </c>
      <c r="D61" s="208"/>
      <c r="E61" s="98" t="s">
        <v>165</v>
      </c>
      <c r="F61" s="210"/>
      <c r="G61" s="190">
        <f t="shared" si="1"/>
        <v>0</v>
      </c>
      <c r="H61" s="96"/>
      <c r="I61" s="96"/>
      <c r="J61" s="38"/>
      <c r="K61" s="90"/>
      <c r="L61" s="3"/>
    </row>
    <row r="62" spans="1:12" x14ac:dyDescent="0.25">
      <c r="A62" s="97"/>
      <c r="B62" s="3" t="s">
        <v>166</v>
      </c>
      <c r="D62" s="207">
        <f>SUM(G30:G61)</f>
        <v>0</v>
      </c>
      <c r="E62" s="98" t="s">
        <v>133</v>
      </c>
      <c r="F62" s="210"/>
      <c r="G62" s="190">
        <f t="shared" si="1"/>
        <v>0</v>
      </c>
      <c r="H62" s="190">
        <f>SUM(G30:G62)</f>
        <v>0</v>
      </c>
      <c r="I62" s="191">
        <f>H62/SUM(Summary!B14:B18)</f>
        <v>0</v>
      </c>
      <c r="J62" s="192" t="e">
        <f>SUM(H62/$H$160)</f>
        <v>#DIV/0!</v>
      </c>
      <c r="K62" s="102"/>
      <c r="L62" s="3"/>
    </row>
    <row r="63" spans="1:12" ht="15.75" thickBot="1" x14ac:dyDescent="0.3">
      <c r="A63" s="4"/>
      <c r="B63" s="3"/>
      <c r="C63" s="3"/>
      <c r="D63" s="3"/>
      <c r="E63" s="3"/>
      <c r="F63" s="3"/>
      <c r="G63" s="95"/>
      <c r="H63" s="94"/>
      <c r="I63" s="3"/>
      <c r="J63" s="38"/>
      <c r="K63" s="90"/>
      <c r="L63" s="3"/>
    </row>
    <row r="64" spans="1:12" ht="15.75" thickBot="1" x14ac:dyDescent="0.3">
      <c r="A64" s="362" t="s">
        <v>167</v>
      </c>
      <c r="B64" s="363"/>
      <c r="C64" s="363"/>
      <c r="D64" s="363"/>
      <c r="E64" s="363"/>
      <c r="F64" s="363"/>
      <c r="G64" s="363"/>
      <c r="H64" s="363"/>
      <c r="I64" s="363"/>
      <c r="J64" s="363"/>
      <c r="K64" s="364"/>
      <c r="L64" s="3"/>
    </row>
    <row r="65" spans="1:12" x14ac:dyDescent="0.25">
      <c r="A65" s="4"/>
      <c r="B65" s="185" t="s">
        <v>168</v>
      </c>
      <c r="C65" s="3" t="s">
        <v>169</v>
      </c>
      <c r="D65" s="180">
        <f>SUM(Summary!B14:B18)</f>
        <v>28</v>
      </c>
      <c r="E65" s="211"/>
      <c r="F65" s="1" t="s">
        <v>170</v>
      </c>
      <c r="G65" s="190">
        <f>D65*E65</f>
        <v>0</v>
      </c>
      <c r="H65" s="96"/>
      <c r="I65" s="96"/>
      <c r="J65" s="38"/>
      <c r="K65" s="90"/>
      <c r="L65" s="3"/>
    </row>
    <row r="66" spans="1:12" x14ac:dyDescent="0.25">
      <c r="A66" s="4"/>
      <c r="B66" s="185" t="s">
        <v>171</v>
      </c>
      <c r="E66" s="1"/>
      <c r="F66" s="1"/>
      <c r="G66" s="212"/>
      <c r="H66" s="96"/>
      <c r="I66" s="96"/>
      <c r="J66" s="38"/>
      <c r="K66" s="90"/>
      <c r="L66" s="3"/>
    </row>
    <row r="67" spans="1:12" x14ac:dyDescent="0.25">
      <c r="A67" s="4"/>
      <c r="B67" s="185" t="s">
        <v>172</v>
      </c>
      <c r="D67" s="42"/>
      <c r="E67" s="1"/>
      <c r="F67" s="1"/>
      <c r="G67" s="212"/>
      <c r="H67" s="96"/>
      <c r="I67" s="96"/>
      <c r="J67" s="38"/>
      <c r="K67" s="90"/>
      <c r="L67" s="3"/>
    </row>
    <row r="68" spans="1:12" x14ac:dyDescent="0.25">
      <c r="A68" s="4"/>
      <c r="B68" s="185" t="s">
        <v>173</v>
      </c>
      <c r="D68" s="209"/>
      <c r="E68" s="211"/>
      <c r="F68" s="1" t="s">
        <v>170</v>
      </c>
      <c r="G68" s="190">
        <f>D68*E68</f>
        <v>0</v>
      </c>
      <c r="H68" s="52"/>
      <c r="I68" s="96"/>
      <c r="J68" s="38"/>
      <c r="K68" s="90"/>
      <c r="L68" s="3"/>
    </row>
    <row r="69" spans="1:12" x14ac:dyDescent="0.25">
      <c r="A69" s="4"/>
      <c r="B69" s="185" t="s">
        <v>174</v>
      </c>
      <c r="C69" s="42"/>
      <c r="D69" s="103"/>
      <c r="E69" s="1"/>
      <c r="F69" s="1"/>
      <c r="G69" s="212"/>
      <c r="H69" s="52"/>
      <c r="I69" s="96"/>
      <c r="J69" s="38"/>
      <c r="K69" s="90"/>
      <c r="L69" s="3"/>
    </row>
    <row r="70" spans="1:12" x14ac:dyDescent="0.25">
      <c r="A70" s="4"/>
      <c r="B70" s="185" t="s">
        <v>175</v>
      </c>
      <c r="C70" s="42"/>
      <c r="D70" s="103"/>
      <c r="E70" s="1"/>
      <c r="F70" s="1"/>
      <c r="G70" s="212"/>
      <c r="H70" s="52"/>
      <c r="I70" s="96"/>
      <c r="J70" s="38"/>
      <c r="K70" s="90"/>
      <c r="L70" s="3"/>
    </row>
    <row r="71" spans="1:12" x14ac:dyDescent="0.25">
      <c r="A71" s="4"/>
      <c r="B71" s="185" t="s">
        <v>176</v>
      </c>
      <c r="C71" s="3"/>
      <c r="D71" s="3"/>
      <c r="E71" s="69"/>
      <c r="F71" s="69"/>
      <c r="G71" s="212"/>
      <c r="H71" s="190">
        <f>SUM(G65:G71)</f>
        <v>0</v>
      </c>
      <c r="I71" s="191">
        <f>H71/SUM(Summary!B14:B18)</f>
        <v>0</v>
      </c>
      <c r="J71" s="192" t="e">
        <f>SUM(H71/$H$160)</f>
        <v>#DIV/0!</v>
      </c>
      <c r="K71" s="90"/>
      <c r="L71" s="3"/>
    </row>
    <row r="72" spans="1:12" ht="15.75" thickBot="1" x14ac:dyDescent="0.3">
      <c r="A72" s="4"/>
      <c r="B72" s="3"/>
      <c r="C72" s="3"/>
      <c r="D72" s="3"/>
      <c r="E72" s="3"/>
      <c r="F72" s="3"/>
      <c r="G72" s="95"/>
      <c r="H72" s="94"/>
      <c r="I72" s="3"/>
      <c r="J72" s="38"/>
      <c r="K72" s="90"/>
      <c r="L72" s="3"/>
    </row>
    <row r="73" spans="1:12" ht="15.75" thickBot="1" x14ac:dyDescent="0.3">
      <c r="A73" s="362" t="s">
        <v>177</v>
      </c>
      <c r="B73" s="363"/>
      <c r="C73" s="363"/>
      <c r="D73" s="363"/>
      <c r="E73" s="363"/>
      <c r="F73" s="363"/>
      <c r="G73" s="363"/>
      <c r="H73" s="363"/>
      <c r="I73" s="363"/>
      <c r="J73" s="363"/>
      <c r="K73" s="364"/>
      <c r="L73" s="3"/>
    </row>
    <row r="74" spans="1:12" ht="15.75" thickBot="1" x14ac:dyDescent="0.3">
      <c r="A74" s="6"/>
      <c r="B74" s="2"/>
      <c r="C74" s="3"/>
      <c r="D74" s="182" t="s">
        <v>178</v>
      </c>
      <c r="E74" s="184" t="s">
        <v>179</v>
      </c>
      <c r="F74" s="3"/>
      <c r="G74" s="3"/>
      <c r="H74" s="3"/>
      <c r="J74" s="38"/>
      <c r="K74" s="90"/>
      <c r="L74" s="3"/>
    </row>
    <row r="75" spans="1:12" x14ac:dyDescent="0.25">
      <c r="A75" s="6"/>
      <c r="C75" s="189" t="s">
        <v>180</v>
      </c>
      <c r="D75" s="180">
        <f>'Revenue '!F35</f>
        <v>0</v>
      </c>
      <c r="E75" s="213"/>
      <c r="F75" s="3"/>
      <c r="G75" s="3"/>
      <c r="H75" s="190">
        <f>D75*E75</f>
        <v>0</v>
      </c>
      <c r="I75" s="191">
        <f>H75/SUM(Summary!B17:B21)</f>
        <v>0</v>
      </c>
      <c r="J75" s="192" t="e">
        <f>SUM(H75/$H$160)</f>
        <v>#DIV/0!</v>
      </c>
      <c r="K75" s="90"/>
      <c r="L75" s="3"/>
    </row>
    <row r="76" spans="1:12" x14ac:dyDescent="0.25">
      <c r="A76" s="6"/>
      <c r="B76" s="174" t="s">
        <v>181</v>
      </c>
      <c r="C76" s="189" t="s">
        <v>182</v>
      </c>
      <c r="D76" s="180">
        <f>D75</f>
        <v>0</v>
      </c>
      <c r="E76" s="213"/>
      <c r="F76" s="3"/>
      <c r="G76" s="3"/>
      <c r="H76" s="190">
        <f>D76*E76</f>
        <v>0</v>
      </c>
      <c r="I76" s="191">
        <f>H76/SUM(Summary!B18:B22)</f>
        <v>0</v>
      </c>
      <c r="J76" s="192" t="e">
        <f>SUM(H76/$H$160)</f>
        <v>#DIV/0!</v>
      </c>
      <c r="K76" s="90" t="s">
        <v>83</v>
      </c>
      <c r="L76" s="3"/>
    </row>
    <row r="77" spans="1:12" ht="15.75" thickBot="1" x14ac:dyDescent="0.3">
      <c r="A77" s="4"/>
      <c r="B77" s="3"/>
      <c r="C77" s="3"/>
      <c r="D77" s="3"/>
      <c r="E77" s="3"/>
      <c r="F77" s="3"/>
      <c r="G77" s="95"/>
      <c r="H77" s="94"/>
      <c r="I77" s="3"/>
      <c r="J77" s="38"/>
      <c r="K77" s="90"/>
      <c r="L77" s="3"/>
    </row>
    <row r="78" spans="1:12" ht="15.75" thickBot="1" x14ac:dyDescent="0.3">
      <c r="A78" s="362" t="s">
        <v>183</v>
      </c>
      <c r="B78" s="363"/>
      <c r="C78" s="363"/>
      <c r="D78" s="363"/>
      <c r="E78" s="363"/>
      <c r="F78" s="363"/>
      <c r="G78" s="363"/>
      <c r="H78" s="363"/>
      <c r="I78" s="363"/>
      <c r="J78" s="363"/>
      <c r="K78" s="364"/>
      <c r="L78" s="3"/>
    </row>
    <row r="79" spans="1:12" x14ac:dyDescent="0.25">
      <c r="A79" s="6"/>
      <c r="B79" s="1" t="s">
        <v>184</v>
      </c>
      <c r="C79" s="3"/>
      <c r="D79" s="3"/>
      <c r="E79" s="3"/>
      <c r="F79" s="104"/>
      <c r="G79" s="104"/>
      <c r="H79" s="96"/>
      <c r="I79" s="3"/>
      <c r="J79" s="105"/>
      <c r="K79" s="90"/>
      <c r="L79" s="3"/>
    </row>
    <row r="80" spans="1:12" x14ac:dyDescent="0.25">
      <c r="A80" s="4"/>
      <c r="B80" s="185" t="s">
        <v>185</v>
      </c>
      <c r="C80" s="3"/>
      <c r="D80" s="214"/>
      <c r="E80" s="215"/>
      <c r="F80" s="3"/>
      <c r="G80" s="190">
        <f>SUM(D80*E80)</f>
        <v>0</v>
      </c>
      <c r="H80" s="96"/>
      <c r="I80" s="3"/>
      <c r="J80" s="105"/>
      <c r="K80" s="90"/>
      <c r="L80" s="3"/>
    </row>
    <row r="81" spans="1:12" x14ac:dyDescent="0.25">
      <c r="A81" s="4"/>
      <c r="B81" s="185" t="s">
        <v>186</v>
      </c>
      <c r="C81" s="3"/>
      <c r="D81" s="3"/>
      <c r="E81" s="3"/>
      <c r="F81" s="3"/>
      <c r="G81" s="210"/>
      <c r="H81" s="190">
        <f>SUM(G80:G81)</f>
        <v>0</v>
      </c>
      <c r="I81" s="191" t="e">
        <f>H81/SUM(Summary!B23:B27)</f>
        <v>#DIV/0!</v>
      </c>
      <c r="J81" s="192" t="e">
        <f>SUM(H81/$H$160)</f>
        <v>#DIV/0!</v>
      </c>
      <c r="K81" s="90"/>
      <c r="L81" s="3"/>
    </row>
    <row r="82" spans="1:12" ht="15.75" thickBot="1" x14ac:dyDescent="0.3">
      <c r="A82" s="6"/>
      <c r="B82" s="3"/>
      <c r="C82" s="107"/>
      <c r="D82" s="3"/>
      <c r="E82" s="3"/>
      <c r="F82" s="3"/>
      <c r="G82" s="3"/>
      <c r="H82" s="96"/>
      <c r="I82" s="96"/>
      <c r="J82" s="105"/>
      <c r="K82" s="90"/>
      <c r="L82" s="3"/>
    </row>
    <row r="83" spans="1:12" ht="15.75" thickBot="1" x14ac:dyDescent="0.3">
      <c r="A83" s="6"/>
      <c r="B83" s="1" t="s">
        <v>187</v>
      </c>
      <c r="C83" s="182" t="s">
        <v>188</v>
      </c>
      <c r="D83" s="183" t="s">
        <v>189</v>
      </c>
      <c r="E83" s="183" t="s">
        <v>190</v>
      </c>
      <c r="F83" s="184" t="s">
        <v>191</v>
      </c>
      <c r="G83" s="3"/>
      <c r="H83" s="96"/>
      <c r="I83" s="96"/>
      <c r="J83" s="105"/>
      <c r="K83" s="90"/>
      <c r="L83" s="3"/>
    </row>
    <row r="84" spans="1:12" x14ac:dyDescent="0.25">
      <c r="A84" s="4"/>
      <c r="B84" s="185" t="s">
        <v>192</v>
      </c>
      <c r="C84" s="180">
        <f>Summary!D39</f>
        <v>0</v>
      </c>
      <c r="D84" s="210"/>
      <c r="E84" s="209"/>
      <c r="F84" s="210"/>
      <c r="G84" s="190">
        <f>((D84*C84)+(E84*F84))*(1-I84)</f>
        <v>0</v>
      </c>
      <c r="H84" s="96"/>
      <c r="I84" s="96"/>
      <c r="J84" s="105"/>
      <c r="K84" s="90"/>
      <c r="L84" s="3"/>
    </row>
    <row r="85" spans="1:12" hidden="1" x14ac:dyDescent="0.25">
      <c r="A85" s="4"/>
      <c r="B85" s="3" t="s">
        <v>193</v>
      </c>
      <c r="C85" s="108">
        <v>0</v>
      </c>
      <c r="D85" s="109">
        <v>1500</v>
      </c>
      <c r="E85" s="108"/>
      <c r="F85" s="110"/>
      <c r="G85" s="39">
        <f>((D85*C85)+(E85*F85))*(1-I85)</f>
        <v>0</v>
      </c>
      <c r="H85" s="96"/>
      <c r="I85" s="96"/>
      <c r="J85" s="105"/>
      <c r="K85" s="90"/>
      <c r="L85" s="3"/>
    </row>
    <row r="86" spans="1:12" x14ac:dyDescent="0.25">
      <c r="A86" s="11"/>
      <c r="B86" s="3" t="s">
        <v>194</v>
      </c>
      <c r="C86" s="180" t="e">
        <f>(C85+C84)/Summary!B25</f>
        <v>#DIV/0!</v>
      </c>
      <c r="D86" s="195" t="e">
        <f>C86/E20</f>
        <v>#DIV/0!</v>
      </c>
      <c r="J86" s="9"/>
      <c r="K86" s="112"/>
    </row>
    <row r="87" spans="1:12" x14ac:dyDescent="0.25">
      <c r="A87" s="11"/>
      <c r="J87" s="9"/>
      <c r="K87" s="112"/>
    </row>
    <row r="88" spans="1:12" x14ac:dyDescent="0.25">
      <c r="A88" s="4"/>
      <c r="B88" s="3" t="s">
        <v>195</v>
      </c>
      <c r="C88" s="180">
        <f>SUM(D92:D93)</f>
        <v>0</v>
      </c>
      <c r="D88" s="180" t="e">
        <f>C88+C86</f>
        <v>#DIV/0!</v>
      </c>
      <c r="E88" s="3"/>
      <c r="F88" s="25"/>
      <c r="G88" s="194" t="e">
        <f>SUM(H88)/Summary!D39</f>
        <v>#DIV/0!</v>
      </c>
      <c r="H88" s="193">
        <f>SUM(G84:G85)</f>
        <v>0</v>
      </c>
      <c r="I88" s="191" t="e">
        <f>H88/SUM(Summary!B31:B35)</f>
        <v>#DIV/0!</v>
      </c>
      <c r="J88" s="192" t="e">
        <f>SUM(H88/$H$160)</f>
        <v>#DIV/0!</v>
      </c>
      <c r="K88" s="90"/>
      <c r="L88" s="3"/>
    </row>
    <row r="89" spans="1:12" ht="15.75" thickBot="1" x14ac:dyDescent="0.3">
      <c r="A89" s="4"/>
      <c r="B89" s="3"/>
      <c r="C89" s="3"/>
      <c r="D89" s="3"/>
      <c r="E89" s="3"/>
      <c r="F89" s="89"/>
      <c r="G89" s="3"/>
      <c r="H89" s="96"/>
      <c r="I89" s="96"/>
      <c r="J89" s="105"/>
      <c r="K89" s="90"/>
      <c r="L89" s="3"/>
    </row>
    <row r="90" spans="1:12" ht="15.75" thickBot="1" x14ac:dyDescent="0.3">
      <c r="A90" s="6"/>
      <c r="B90" s="1" t="s">
        <v>196</v>
      </c>
      <c r="C90" s="178" t="s">
        <v>197</v>
      </c>
      <c r="D90" s="178" t="s">
        <v>198</v>
      </c>
      <c r="E90" s="178" t="s">
        <v>126</v>
      </c>
      <c r="F90" s="104"/>
      <c r="G90" s="104"/>
      <c r="H90" s="96"/>
      <c r="I90" s="96"/>
      <c r="J90" s="105"/>
      <c r="K90" s="90"/>
      <c r="L90" s="3"/>
    </row>
    <row r="91" spans="1:12" x14ac:dyDescent="0.25">
      <c r="A91" s="4"/>
      <c r="B91" s="185" t="s">
        <v>199</v>
      </c>
      <c r="C91" s="113" t="s">
        <v>200</v>
      </c>
      <c r="D91" s="210"/>
      <c r="E91" s="210"/>
      <c r="F91" s="114">
        <v>200</v>
      </c>
      <c r="G91" s="190">
        <f>SUM(D91*E91)</f>
        <v>0</v>
      </c>
      <c r="H91" s="96"/>
      <c r="I91" s="96"/>
      <c r="J91" s="105"/>
      <c r="K91" s="90"/>
      <c r="L91" s="3"/>
    </row>
    <row r="92" spans="1:12" x14ac:dyDescent="0.25">
      <c r="A92" s="4"/>
      <c r="B92" s="185" t="s">
        <v>201</v>
      </c>
      <c r="C92" s="113" t="s">
        <v>200</v>
      </c>
      <c r="D92" s="210"/>
      <c r="E92" s="210"/>
      <c r="F92" s="114" t="s">
        <v>202</v>
      </c>
      <c r="G92" s="190">
        <f>E92*D92</f>
        <v>0</v>
      </c>
      <c r="H92" s="96"/>
      <c r="I92" s="96"/>
      <c r="J92" s="105"/>
      <c r="K92" s="90"/>
      <c r="L92" s="3"/>
    </row>
    <row r="93" spans="1:12" x14ac:dyDescent="0.25">
      <c r="A93" s="4"/>
      <c r="B93" s="185" t="s">
        <v>203</v>
      </c>
      <c r="C93" s="113" t="s">
        <v>204</v>
      </c>
      <c r="D93" s="210"/>
      <c r="E93" s="210"/>
      <c r="F93" s="114">
        <v>100</v>
      </c>
      <c r="G93" s="190">
        <f>E93*D93</f>
        <v>0</v>
      </c>
      <c r="H93" s="96"/>
      <c r="I93" s="96"/>
      <c r="J93" s="105"/>
      <c r="K93" s="90"/>
      <c r="L93" s="3"/>
    </row>
    <row r="94" spans="1:12" x14ac:dyDescent="0.25">
      <c r="A94" s="4"/>
      <c r="B94" s="185" t="s">
        <v>205</v>
      </c>
      <c r="C94" s="113" t="s">
        <v>206</v>
      </c>
      <c r="D94" s="209"/>
      <c r="E94" s="210"/>
      <c r="F94" s="114"/>
      <c r="G94" s="190">
        <f t="shared" ref="G94" si="2">SUM(D94*E94)</f>
        <v>0</v>
      </c>
      <c r="H94" s="96"/>
      <c r="I94" s="96"/>
      <c r="J94" s="105"/>
      <c r="K94" s="90"/>
      <c r="L94" s="3"/>
    </row>
    <row r="95" spans="1:12" x14ac:dyDescent="0.25">
      <c r="A95" s="4"/>
      <c r="B95" s="185" t="s">
        <v>207</v>
      </c>
      <c r="C95" s="113" t="s">
        <v>208</v>
      </c>
      <c r="D95" s="210"/>
      <c r="E95" s="210"/>
      <c r="F95" s="114" t="s">
        <v>209</v>
      </c>
      <c r="G95" s="190">
        <f t="shared" ref="G95:G107" si="3">SUM(D95*E95)</f>
        <v>0</v>
      </c>
      <c r="H95" s="115"/>
      <c r="I95" s="96"/>
      <c r="J95" s="105"/>
      <c r="K95" s="90"/>
      <c r="L95" s="3"/>
    </row>
    <row r="96" spans="1:12" x14ac:dyDescent="0.25">
      <c r="A96" s="4"/>
      <c r="B96" s="185" t="s">
        <v>210</v>
      </c>
      <c r="C96" s="113" t="s">
        <v>211</v>
      </c>
      <c r="D96" s="209"/>
      <c r="E96" s="210"/>
      <c r="F96" s="114"/>
      <c r="G96" s="190">
        <f t="shared" si="3"/>
        <v>0</v>
      </c>
      <c r="H96" s="115"/>
      <c r="I96" s="96"/>
      <c r="J96" s="105"/>
      <c r="K96" s="90"/>
      <c r="L96" s="3"/>
    </row>
    <row r="97" spans="1:12" x14ac:dyDescent="0.25">
      <c r="A97" s="4"/>
      <c r="B97" s="185" t="s">
        <v>212</v>
      </c>
      <c r="C97" s="113" t="s">
        <v>211</v>
      </c>
      <c r="D97" s="209"/>
      <c r="E97" s="210"/>
      <c r="F97" s="114"/>
      <c r="G97" s="190">
        <f t="shared" si="3"/>
        <v>0</v>
      </c>
      <c r="H97" s="115"/>
      <c r="I97" s="96"/>
      <c r="J97" s="105"/>
      <c r="K97" s="90"/>
      <c r="L97" s="3"/>
    </row>
    <row r="98" spans="1:12" x14ac:dyDescent="0.25">
      <c r="A98" s="4"/>
      <c r="B98" s="185" t="s">
        <v>213</v>
      </c>
      <c r="C98" s="113" t="s">
        <v>211</v>
      </c>
      <c r="D98" s="209"/>
      <c r="E98" s="210"/>
      <c r="F98" s="114"/>
      <c r="G98" s="190">
        <f t="shared" si="3"/>
        <v>0</v>
      </c>
      <c r="H98" s="96"/>
      <c r="I98" s="96"/>
      <c r="J98" s="105"/>
      <c r="K98" s="90"/>
      <c r="L98" s="3"/>
    </row>
    <row r="99" spans="1:12" x14ac:dyDescent="0.25">
      <c r="A99" s="4"/>
      <c r="B99" s="185" t="s">
        <v>214</v>
      </c>
      <c r="C99" s="113" t="s">
        <v>206</v>
      </c>
      <c r="D99" s="209"/>
      <c r="E99" s="210"/>
      <c r="F99" s="114"/>
      <c r="G99" s="190">
        <f t="shared" ref="G99:G102" si="4">SUM(D99*E99)</f>
        <v>0</v>
      </c>
      <c r="H99" s="96"/>
      <c r="I99" s="96"/>
      <c r="J99" s="105"/>
      <c r="K99" s="90"/>
      <c r="L99" s="3"/>
    </row>
    <row r="100" spans="1:12" x14ac:dyDescent="0.25">
      <c r="A100" s="4"/>
      <c r="B100" s="185" t="s">
        <v>215</v>
      </c>
      <c r="C100" s="113" t="s">
        <v>206</v>
      </c>
      <c r="D100" s="209"/>
      <c r="E100" s="210"/>
      <c r="F100" s="114"/>
      <c r="G100" s="190">
        <f t="shared" si="4"/>
        <v>0</v>
      </c>
      <c r="H100" s="96"/>
      <c r="I100" s="96"/>
      <c r="J100" s="105"/>
      <c r="K100" s="90"/>
      <c r="L100" s="3"/>
    </row>
    <row r="101" spans="1:12" x14ac:dyDescent="0.25">
      <c r="A101" s="4"/>
      <c r="B101" s="185" t="s">
        <v>216</v>
      </c>
      <c r="C101" s="113" t="s">
        <v>206</v>
      </c>
      <c r="D101" s="209"/>
      <c r="E101" s="210"/>
      <c r="F101" s="114"/>
      <c r="G101" s="190">
        <f t="shared" si="4"/>
        <v>0</v>
      </c>
      <c r="H101" s="96"/>
      <c r="I101" s="96"/>
      <c r="J101" s="105"/>
      <c r="K101" s="90"/>
      <c r="L101" s="3"/>
    </row>
    <row r="102" spans="1:12" x14ac:dyDescent="0.25">
      <c r="A102" s="4"/>
      <c r="B102" s="185" t="s">
        <v>217</v>
      </c>
      <c r="C102" s="113" t="s">
        <v>206</v>
      </c>
      <c r="D102" s="209"/>
      <c r="E102" s="210"/>
      <c r="F102" s="114"/>
      <c r="G102" s="190">
        <f t="shared" si="4"/>
        <v>0</v>
      </c>
      <c r="H102" s="96"/>
      <c r="I102" s="96"/>
      <c r="J102" s="105"/>
      <c r="K102" s="90"/>
      <c r="L102" s="3"/>
    </row>
    <row r="103" spans="1:12" x14ac:dyDescent="0.25">
      <c r="A103" s="4"/>
      <c r="B103" s="185" t="s">
        <v>218</v>
      </c>
      <c r="C103" s="113" t="s">
        <v>211</v>
      </c>
      <c r="D103" s="210"/>
      <c r="E103" s="210"/>
      <c r="F103" s="114"/>
      <c r="G103" s="190">
        <f t="shared" si="3"/>
        <v>0</v>
      </c>
      <c r="H103" s="52" t="s">
        <v>83</v>
      </c>
      <c r="I103" s="96"/>
      <c r="J103" s="105"/>
      <c r="K103" s="90"/>
      <c r="L103" s="3"/>
    </row>
    <row r="104" spans="1:12" x14ac:dyDescent="0.25">
      <c r="A104" s="4"/>
      <c r="B104" s="185" t="s">
        <v>219</v>
      </c>
      <c r="C104" s="113" t="s">
        <v>206</v>
      </c>
      <c r="D104" s="209"/>
      <c r="E104" s="210"/>
      <c r="F104" s="114" t="s">
        <v>220</v>
      </c>
      <c r="G104" s="190">
        <f t="shared" si="3"/>
        <v>0</v>
      </c>
      <c r="H104" s="96"/>
      <c r="I104" s="96"/>
      <c r="J104" s="105"/>
      <c r="K104" s="90"/>
      <c r="L104" s="3"/>
    </row>
    <row r="105" spans="1:12" x14ac:dyDescent="0.25">
      <c r="A105" s="4"/>
      <c r="B105" s="185" t="s">
        <v>221</v>
      </c>
      <c r="C105" s="113" t="s">
        <v>204</v>
      </c>
      <c r="D105" s="209"/>
      <c r="E105" s="210"/>
      <c r="F105" s="114"/>
      <c r="G105" s="190">
        <f t="shared" si="3"/>
        <v>0</v>
      </c>
      <c r="H105" s="96"/>
      <c r="I105" s="96"/>
      <c r="J105" s="105"/>
      <c r="K105" s="90"/>
      <c r="L105" s="3"/>
    </row>
    <row r="106" spans="1:12" x14ac:dyDescent="0.25">
      <c r="A106" s="4"/>
      <c r="B106" s="185" t="s">
        <v>222</v>
      </c>
      <c r="C106" s="113" t="s">
        <v>211</v>
      </c>
      <c r="D106" s="209"/>
      <c r="E106" s="210"/>
      <c r="F106" s="114"/>
      <c r="G106" s="190">
        <f t="shared" si="3"/>
        <v>0</v>
      </c>
      <c r="H106" s="96"/>
      <c r="I106" s="96"/>
      <c r="J106" s="105"/>
      <c r="K106" s="90"/>
      <c r="L106" s="3"/>
    </row>
    <row r="107" spans="1:12" x14ac:dyDescent="0.25">
      <c r="A107" s="4"/>
      <c r="B107" s="185" t="s">
        <v>223</v>
      </c>
      <c r="C107" s="113" t="s">
        <v>211</v>
      </c>
      <c r="D107" s="209"/>
      <c r="E107" s="210"/>
      <c r="F107" s="114"/>
      <c r="G107" s="190">
        <f t="shared" si="3"/>
        <v>0</v>
      </c>
      <c r="H107" s="190">
        <f>SUM(G91:G107)</f>
        <v>0</v>
      </c>
      <c r="I107" s="191" t="e">
        <f>H107/SUM(Summary!B52:B56)</f>
        <v>#DIV/0!</v>
      </c>
      <c r="J107" s="192" t="e">
        <f>$H107/$H160</f>
        <v>#DIV/0!</v>
      </c>
      <c r="K107" s="90"/>
      <c r="L107" s="3"/>
    </row>
    <row r="108" spans="1:12" x14ac:dyDescent="0.25">
      <c r="A108" s="4"/>
      <c r="B108" s="3"/>
      <c r="F108" s="3"/>
      <c r="G108" s="3"/>
      <c r="H108" s="96"/>
      <c r="I108" s="96"/>
      <c r="J108" s="106"/>
      <c r="K108" s="90"/>
      <c r="L108" s="3"/>
    </row>
    <row r="109" spans="1:12" x14ac:dyDescent="0.25">
      <c r="A109" s="4"/>
      <c r="B109" s="185" t="s">
        <v>224</v>
      </c>
      <c r="E109" s="216"/>
      <c r="F109" s="3"/>
      <c r="G109" s="196">
        <f>(H81+H88+H107)*E109</f>
        <v>0</v>
      </c>
      <c r="H109" s="190">
        <f>G109</f>
        <v>0</v>
      </c>
      <c r="I109" s="191" t="e">
        <f>H109/SUM(Summary!B54:B58)</f>
        <v>#DIV/0!</v>
      </c>
      <c r="J109" s="192" t="e">
        <f>$H109/$H160</f>
        <v>#DIV/0!</v>
      </c>
      <c r="K109" s="90"/>
      <c r="L109" s="3"/>
    </row>
    <row r="110" spans="1:12" x14ac:dyDescent="0.25">
      <c r="A110" s="4"/>
      <c r="B110" s="1"/>
      <c r="E110" s="46"/>
      <c r="F110" s="3"/>
      <c r="G110" s="116"/>
      <c r="H110" s="117"/>
      <c r="I110" s="96"/>
      <c r="J110" s="105"/>
      <c r="K110" s="90"/>
      <c r="L110" s="3"/>
    </row>
    <row r="111" spans="1:12" x14ac:dyDescent="0.25">
      <c r="A111" s="4"/>
      <c r="B111" s="1" t="s">
        <v>225</v>
      </c>
      <c r="E111" s="216"/>
      <c r="F111" s="3"/>
      <c r="G111" s="196">
        <f>(H81+H88+H107+H109)*E111</f>
        <v>0</v>
      </c>
      <c r="H111" s="190">
        <f>G111</f>
        <v>0</v>
      </c>
      <c r="I111" s="191" t="e">
        <f>H111/SUM(Summary!B56:B60)</f>
        <v>#DIV/0!</v>
      </c>
      <c r="J111" s="192" t="e">
        <f>$H111/$H160</f>
        <v>#DIV/0!</v>
      </c>
      <c r="K111" s="90"/>
      <c r="L111" s="3"/>
    </row>
    <row r="112" spans="1:12" x14ac:dyDescent="0.25">
      <c r="A112" s="4"/>
      <c r="B112" s="1"/>
      <c r="E112" s="46"/>
      <c r="F112" s="3"/>
      <c r="G112" s="116"/>
      <c r="H112" s="118"/>
      <c r="I112" s="96"/>
      <c r="J112" s="105"/>
      <c r="K112" s="90"/>
      <c r="L112" s="3"/>
    </row>
    <row r="113" spans="1:12" x14ac:dyDescent="0.25">
      <c r="A113" s="4"/>
      <c r="B113" s="1" t="s">
        <v>226</v>
      </c>
      <c r="F113" s="3"/>
      <c r="G113" s="197" t="e">
        <f>SUM(H113)/Summary!D39</f>
        <v>#DIV/0!</v>
      </c>
      <c r="H113" s="190">
        <f>H109+H107+H88+H81+H111</f>
        <v>0</v>
      </c>
      <c r="I113" s="191" t="e">
        <f>H113/SUM(Summary!B58:B62)</f>
        <v>#DIV/0!</v>
      </c>
      <c r="J113" s="192"/>
      <c r="K113" s="90"/>
      <c r="L113" s="3"/>
    </row>
    <row r="114" spans="1:12" x14ac:dyDescent="0.25">
      <c r="A114" s="4"/>
      <c r="B114" s="1"/>
      <c r="E114" s="46"/>
      <c r="F114" s="3"/>
      <c r="G114" s="116"/>
      <c r="H114" s="117"/>
      <c r="I114" s="101"/>
      <c r="J114" s="105"/>
      <c r="K114" s="90"/>
      <c r="L114" s="3"/>
    </row>
    <row r="115" spans="1:12" x14ac:dyDescent="0.25">
      <c r="A115" s="4"/>
      <c r="B115" s="1" t="s">
        <v>227</v>
      </c>
      <c r="E115" s="216"/>
      <c r="F115" s="3"/>
      <c r="G115" s="196">
        <f>(H113)*E115</f>
        <v>0</v>
      </c>
      <c r="H115" s="190">
        <f>G115</f>
        <v>0</v>
      </c>
      <c r="I115" s="191" t="e">
        <f>H115/SUM(Summary!B60:B64)</f>
        <v>#DIV/0!</v>
      </c>
      <c r="J115" s="192" t="e">
        <f>SUM(H115/$H$160)</f>
        <v>#DIV/0!</v>
      </c>
      <c r="K115" s="90"/>
      <c r="L115" s="3"/>
    </row>
    <row r="116" spans="1:12" x14ac:dyDescent="0.25">
      <c r="A116" s="4"/>
      <c r="B116" s="3"/>
      <c r="D116" s="3"/>
      <c r="E116" s="3"/>
      <c r="F116" s="3"/>
      <c r="G116" s="3"/>
      <c r="H116" s="119"/>
      <c r="I116" s="96"/>
      <c r="J116" s="105"/>
      <c r="K116" s="90"/>
      <c r="L116" s="3"/>
    </row>
    <row r="117" spans="1:12" x14ac:dyDescent="0.25">
      <c r="A117" s="4"/>
      <c r="B117" s="2" t="s">
        <v>228</v>
      </c>
      <c r="D117" s="3"/>
      <c r="E117" s="3"/>
      <c r="F117" s="3"/>
      <c r="G117" s="120"/>
      <c r="H117" s="190">
        <f>H115+H113</f>
        <v>0</v>
      </c>
      <c r="I117" s="96"/>
      <c r="J117" s="105"/>
      <c r="K117" s="90"/>
      <c r="L117" s="3"/>
    </row>
    <row r="118" spans="1:12" ht="15.75" thickBot="1" x14ac:dyDescent="0.3">
      <c r="A118" s="121"/>
      <c r="B118" s="14" t="s">
        <v>229</v>
      </c>
      <c r="C118" s="122"/>
      <c r="D118" s="14"/>
      <c r="E118" s="14" t="s">
        <v>230</v>
      </c>
      <c r="F118" s="122"/>
      <c r="G118" s="198" t="e">
        <f>SUM(H117)/SUM(Summary!D33:D37)</f>
        <v>#DIV/0!</v>
      </c>
      <c r="H118" s="199">
        <f>H115++H111+H109+H107+H88+H81</f>
        <v>0</v>
      </c>
      <c r="I118" s="200" t="str">
        <f>IF(H117=H118,"ok","error")</f>
        <v>ok</v>
      </c>
      <c r="J118" s="123"/>
      <c r="K118" s="86" t="s">
        <v>83</v>
      </c>
      <c r="L118" s="3"/>
    </row>
    <row r="119" spans="1:12" ht="15.75" thickBot="1" x14ac:dyDescent="0.3">
      <c r="A119" s="362" t="s">
        <v>231</v>
      </c>
      <c r="B119" s="363"/>
      <c r="C119" s="363"/>
      <c r="D119" s="363"/>
      <c r="E119" s="363"/>
      <c r="F119" s="363"/>
      <c r="G119" s="363"/>
      <c r="H119" s="363"/>
      <c r="I119" s="363"/>
      <c r="J119" s="363"/>
      <c r="K119" s="364"/>
      <c r="L119" s="3"/>
    </row>
    <row r="120" spans="1:12" ht="15.75" thickBot="1" x14ac:dyDescent="0.3">
      <c r="A120" s="4"/>
      <c r="B120" s="2" t="s">
        <v>232</v>
      </c>
      <c r="E120" s="182" t="s">
        <v>211</v>
      </c>
      <c r="F120" s="184" t="s">
        <v>233</v>
      </c>
      <c r="G120" s="3"/>
      <c r="H120" s="96"/>
      <c r="I120" s="96"/>
      <c r="J120" s="38"/>
      <c r="K120" s="90"/>
      <c r="L120" s="3"/>
    </row>
    <row r="121" spans="1:12" x14ac:dyDescent="0.25">
      <c r="A121" s="4"/>
      <c r="B121" s="185" t="s">
        <v>234</v>
      </c>
      <c r="C121" s="20" t="s">
        <v>235</v>
      </c>
      <c r="D121" s="124"/>
      <c r="E121" s="209"/>
      <c r="F121" s="211"/>
      <c r="G121" s="190">
        <f>SUM(E121*F121)</f>
        <v>0</v>
      </c>
      <c r="H121" s="96"/>
      <c r="I121" s="96"/>
      <c r="J121" s="38"/>
      <c r="K121" s="90"/>
      <c r="L121" s="3"/>
    </row>
    <row r="122" spans="1:12" x14ac:dyDescent="0.25">
      <c r="A122" s="4"/>
      <c r="B122" s="185" t="s">
        <v>236</v>
      </c>
      <c r="D122" s="124"/>
      <c r="E122" s="209"/>
      <c r="F122" s="211"/>
      <c r="G122" s="190">
        <f>SUM(E122*F122)</f>
        <v>0</v>
      </c>
      <c r="H122" s="96"/>
      <c r="I122" s="96"/>
      <c r="J122" s="38"/>
      <c r="K122" s="90"/>
      <c r="L122" s="3"/>
    </row>
    <row r="123" spans="1:12" x14ac:dyDescent="0.25">
      <c r="A123" s="4"/>
      <c r="B123" s="185" t="s">
        <v>237</v>
      </c>
      <c r="C123" s="20" t="s">
        <v>238</v>
      </c>
      <c r="D123" s="124"/>
      <c r="E123" s="209"/>
      <c r="F123" s="211"/>
      <c r="G123" s="190">
        <f>SUM(E123*F123)</f>
        <v>0</v>
      </c>
      <c r="H123" s="96"/>
      <c r="I123" s="96"/>
      <c r="J123" s="38"/>
      <c r="K123" s="90"/>
      <c r="L123" s="3"/>
    </row>
    <row r="124" spans="1:12" x14ac:dyDescent="0.25">
      <c r="A124" s="4"/>
      <c r="B124" s="185" t="s">
        <v>239</v>
      </c>
      <c r="D124" s="113"/>
      <c r="E124" s="1"/>
      <c r="F124" s="3"/>
      <c r="G124" s="210"/>
      <c r="H124" s="96"/>
      <c r="I124" s="96"/>
      <c r="J124" s="38"/>
      <c r="K124" s="90"/>
      <c r="L124" s="3"/>
    </row>
    <row r="125" spans="1:12" x14ac:dyDescent="0.25">
      <c r="A125" s="4"/>
      <c r="B125" s="185" t="s">
        <v>240</v>
      </c>
      <c r="D125" s="113" t="s">
        <v>241</v>
      </c>
      <c r="E125" s="209"/>
      <c r="F125" s="210"/>
      <c r="G125" s="190">
        <f t="shared" ref="G125:G126" si="5">SUM(E125*F125)</f>
        <v>0</v>
      </c>
      <c r="H125" s="125"/>
      <c r="I125" s="96"/>
      <c r="J125" s="38"/>
      <c r="K125" s="90"/>
      <c r="L125" s="3"/>
    </row>
    <row r="126" spans="1:12" x14ac:dyDescent="0.25">
      <c r="A126" s="4"/>
      <c r="B126" s="185" t="s">
        <v>242</v>
      </c>
      <c r="D126" s="113" t="s">
        <v>241</v>
      </c>
      <c r="E126" s="209"/>
      <c r="F126" s="210"/>
      <c r="G126" s="190">
        <f t="shared" si="5"/>
        <v>0</v>
      </c>
      <c r="H126" s="124"/>
      <c r="I126" s="96"/>
      <c r="J126" s="38"/>
      <c r="K126" s="90"/>
      <c r="L126" s="3"/>
    </row>
    <row r="127" spans="1:12" x14ac:dyDescent="0.25">
      <c r="A127" s="4"/>
      <c r="B127" s="185" t="s">
        <v>243</v>
      </c>
      <c r="D127" s="124"/>
      <c r="E127" s="1"/>
      <c r="F127" s="3"/>
      <c r="G127" s="210"/>
      <c r="H127" s="96"/>
      <c r="I127" s="96"/>
      <c r="J127" s="38"/>
      <c r="K127" s="90"/>
      <c r="L127" s="3"/>
    </row>
    <row r="128" spans="1:12" x14ac:dyDescent="0.25">
      <c r="A128" s="4"/>
      <c r="B128" s="185" t="s">
        <v>244</v>
      </c>
      <c r="D128" s="124"/>
      <c r="E128" s="1"/>
      <c r="F128" s="3"/>
      <c r="G128" s="210"/>
      <c r="H128" s="96"/>
      <c r="I128" s="96"/>
      <c r="J128" s="38"/>
      <c r="K128" s="90"/>
      <c r="L128" s="3"/>
    </row>
    <row r="129" spans="1:12" x14ac:dyDescent="0.25">
      <c r="A129" s="4"/>
      <c r="B129" s="185" t="s">
        <v>245</v>
      </c>
      <c r="D129" s="124"/>
      <c r="E129" s="1"/>
      <c r="F129" s="3"/>
      <c r="G129" s="210"/>
      <c r="H129" s="96"/>
      <c r="I129" s="96"/>
      <c r="J129" s="38"/>
      <c r="K129" s="90"/>
      <c r="L129" s="3"/>
    </row>
    <row r="130" spans="1:12" x14ac:dyDescent="0.25">
      <c r="A130" s="4"/>
      <c r="H130" s="96"/>
      <c r="I130" s="96"/>
      <c r="J130" s="38"/>
      <c r="K130" s="90"/>
      <c r="L130" s="3"/>
    </row>
    <row r="131" spans="1:12" x14ac:dyDescent="0.25">
      <c r="A131" s="4"/>
      <c r="B131" s="185" t="s">
        <v>246</v>
      </c>
      <c r="C131" s="124" t="s">
        <v>247</v>
      </c>
      <c r="D131" s="124"/>
      <c r="E131" s="209"/>
      <c r="F131" s="210"/>
      <c r="G131" s="190">
        <f>E131*F131</f>
        <v>0</v>
      </c>
      <c r="H131" s="96"/>
      <c r="I131" s="96"/>
      <c r="J131" s="38"/>
      <c r="K131" s="90"/>
      <c r="L131" s="3"/>
    </row>
    <row r="132" spans="1:12" x14ac:dyDescent="0.25">
      <c r="A132" s="4"/>
      <c r="B132" s="185" t="s">
        <v>246</v>
      </c>
      <c r="C132" s="124" t="s">
        <v>248</v>
      </c>
      <c r="D132" s="124"/>
      <c r="E132" s="209"/>
      <c r="F132" s="210"/>
      <c r="G132" s="190">
        <f>E132*F132</f>
        <v>0</v>
      </c>
      <c r="H132" s="96"/>
      <c r="I132" s="96"/>
      <c r="J132" s="38"/>
      <c r="K132" s="90"/>
      <c r="L132" s="3"/>
    </row>
    <row r="133" spans="1:12" x14ac:dyDescent="0.25">
      <c r="A133" s="4"/>
      <c r="B133" s="185" t="s">
        <v>249</v>
      </c>
      <c r="C133" s="124" t="s">
        <v>250</v>
      </c>
      <c r="D133" s="124"/>
      <c r="E133" s="209"/>
      <c r="F133" s="210"/>
      <c r="G133" s="190">
        <f>E133*F133</f>
        <v>0</v>
      </c>
      <c r="H133" s="96"/>
      <c r="I133" s="96"/>
      <c r="J133" s="38"/>
      <c r="K133" s="90"/>
      <c r="L133" s="3"/>
    </row>
    <row r="134" spans="1:12" x14ac:dyDescent="0.25">
      <c r="A134" s="4"/>
      <c r="B134" s="185" t="s">
        <v>251</v>
      </c>
      <c r="D134" s="113"/>
      <c r="E134" s="209"/>
      <c r="F134" s="209"/>
      <c r="G134" s="190">
        <f>F134*E134</f>
        <v>0</v>
      </c>
      <c r="H134" s="190">
        <f>SUM(G120:G134)</f>
        <v>0</v>
      </c>
      <c r="I134" s="191" t="e">
        <f>H134/SUM(Summary!B80:B84)</f>
        <v>#DIV/0!</v>
      </c>
      <c r="J134" s="192" t="e">
        <f>SUM(H134/$H$160)</f>
        <v>#DIV/0!</v>
      </c>
      <c r="K134" s="90"/>
      <c r="L134" s="3"/>
    </row>
    <row r="135" spans="1:12" x14ac:dyDescent="0.25">
      <c r="A135" s="4"/>
      <c r="B135" s="3"/>
      <c r="D135" s="3"/>
      <c r="E135" s="3"/>
      <c r="F135" s="3"/>
      <c r="G135" s="96"/>
      <c r="H135" s="96"/>
      <c r="I135" s="101"/>
      <c r="J135" s="38"/>
      <c r="K135" s="90"/>
      <c r="L135" s="3"/>
    </row>
    <row r="136" spans="1:12" x14ac:dyDescent="0.25">
      <c r="A136" s="6" t="s">
        <v>252</v>
      </c>
      <c r="B136" s="185" t="s">
        <v>253</v>
      </c>
      <c r="D136" s="3"/>
      <c r="E136" s="126" t="s">
        <v>254</v>
      </c>
      <c r="F136" s="213"/>
      <c r="G136" s="190">
        <f>F136*SUM(H134+H62+H117)</f>
        <v>0</v>
      </c>
      <c r="H136" s="190">
        <f>G136</f>
        <v>0</v>
      </c>
      <c r="I136" s="191" t="e">
        <f>H136/SUM(Summary!B82:B86)</f>
        <v>#DIV/0!</v>
      </c>
      <c r="J136" s="192" t="e">
        <f>SUM(H136/$H$160)</f>
        <v>#DIV/0!</v>
      </c>
      <c r="K136" s="90"/>
      <c r="L136" s="3"/>
    </row>
    <row r="137" spans="1:12" x14ac:dyDescent="0.25">
      <c r="A137" s="4"/>
      <c r="B137" s="3"/>
      <c r="D137" s="3"/>
      <c r="E137" s="3"/>
      <c r="F137" s="3"/>
      <c r="G137" s="3"/>
      <c r="J137" s="38"/>
      <c r="K137" s="90"/>
      <c r="L137" s="3"/>
    </row>
    <row r="138" spans="1:12" x14ac:dyDescent="0.25">
      <c r="A138" s="6" t="s">
        <v>255</v>
      </c>
      <c r="B138" s="89"/>
      <c r="C138" s="3"/>
      <c r="D138" s="3"/>
      <c r="F138" s="54" t="s">
        <v>256</v>
      </c>
      <c r="G138" s="127"/>
      <c r="I138" s="191" t="e">
        <f>H138/SUM(Summary!B84:B88)</f>
        <v>#DIV/0!</v>
      </c>
      <c r="J138" s="192" t="e">
        <f>SUM(H138/$H$160)</f>
        <v>#DIV/0!</v>
      </c>
      <c r="K138" s="90"/>
      <c r="L138" s="3"/>
    </row>
    <row r="139" spans="1:12" x14ac:dyDescent="0.25">
      <c r="A139" s="6"/>
      <c r="B139" s="185" t="s">
        <v>257</v>
      </c>
      <c r="D139" s="3" t="s">
        <v>241</v>
      </c>
      <c r="E139" s="202">
        <f>E19</f>
        <v>0</v>
      </c>
      <c r="F139" s="211"/>
      <c r="G139" s="127"/>
      <c r="H139" s="190">
        <f>E139*F139</f>
        <v>0</v>
      </c>
      <c r="I139" s="96"/>
      <c r="J139" s="38"/>
      <c r="K139" s="90"/>
      <c r="L139" s="3"/>
    </row>
    <row r="140" spans="1:12" x14ac:dyDescent="0.25">
      <c r="A140" s="6"/>
      <c r="B140" s="185" t="s">
        <v>258</v>
      </c>
      <c r="D140" s="3" t="s">
        <v>241</v>
      </c>
      <c r="E140" s="202">
        <f>H113</f>
        <v>0</v>
      </c>
      <c r="F140" s="213"/>
      <c r="G140" s="127"/>
      <c r="H140" s="190">
        <f>E140*F140</f>
        <v>0</v>
      </c>
      <c r="I140" s="96"/>
      <c r="J140" s="38"/>
      <c r="K140" s="90"/>
      <c r="L140" s="3"/>
    </row>
    <row r="141" spans="1:12" x14ac:dyDescent="0.25">
      <c r="A141" s="6"/>
      <c r="B141" s="185" t="s">
        <v>259</v>
      </c>
      <c r="D141" s="3" t="s">
        <v>241</v>
      </c>
      <c r="E141" s="209"/>
      <c r="F141" s="211"/>
      <c r="G141" s="127"/>
      <c r="H141" s="190">
        <f>E141*F141</f>
        <v>0</v>
      </c>
      <c r="I141" s="96"/>
      <c r="J141" s="38"/>
      <c r="K141" s="90"/>
      <c r="L141" s="3"/>
    </row>
    <row r="142" spans="1:12" x14ac:dyDescent="0.25">
      <c r="A142" s="6"/>
      <c r="B142" s="89"/>
      <c r="C142" s="128" t="s">
        <v>260</v>
      </c>
      <c r="D142" s="3"/>
      <c r="E142" s="3"/>
      <c r="F142" s="201" t="e">
        <f>H142/(H62+H134+H136+H71+H117+H75+H76)</f>
        <v>#DIV/0!</v>
      </c>
      <c r="G142" s="127"/>
      <c r="H142" s="190">
        <f>SUM(H139:H141)</f>
        <v>0</v>
      </c>
      <c r="I142" s="96"/>
      <c r="J142" s="38"/>
      <c r="K142" s="90"/>
      <c r="L142" s="3"/>
    </row>
    <row r="143" spans="1:12" x14ac:dyDescent="0.25">
      <c r="A143" s="6"/>
      <c r="B143" s="3"/>
      <c r="C143" s="3"/>
      <c r="D143" s="3"/>
      <c r="E143" s="91"/>
      <c r="F143" s="69"/>
      <c r="G143" s="127"/>
      <c r="H143" s="129"/>
      <c r="I143" s="96"/>
      <c r="J143" s="38"/>
      <c r="K143" s="90"/>
      <c r="L143" s="3"/>
    </row>
    <row r="144" spans="1:12" x14ac:dyDescent="0.25">
      <c r="A144" s="6"/>
      <c r="B144" s="2" t="s">
        <v>261</v>
      </c>
      <c r="C144" s="3"/>
      <c r="D144" s="3"/>
      <c r="E144" s="3"/>
      <c r="F144" s="3"/>
      <c r="G144" s="3"/>
      <c r="H144" s="190">
        <f>SUM(H25+H117+H62+H134+H136+H71+H142+H75+H76)</f>
        <v>0</v>
      </c>
      <c r="I144" s="96"/>
      <c r="J144" s="38"/>
      <c r="K144" s="90"/>
      <c r="L144" s="3"/>
    </row>
    <row r="145" spans="1:12" ht="15.75" thickBot="1" x14ac:dyDescent="0.3">
      <c r="A145" s="6"/>
      <c r="B145" s="2"/>
      <c r="C145" s="3"/>
      <c r="D145" s="3"/>
      <c r="E145" s="3"/>
      <c r="F145" s="3"/>
      <c r="G145" s="3"/>
      <c r="H145" s="96"/>
      <c r="I145" s="96"/>
      <c r="J145" s="38"/>
      <c r="K145" s="90"/>
      <c r="L145" s="3"/>
    </row>
    <row r="146" spans="1:12" ht="15.75" thickBot="1" x14ac:dyDescent="0.3">
      <c r="A146" s="362" t="s">
        <v>262</v>
      </c>
      <c r="B146" s="363"/>
      <c r="C146" s="363"/>
      <c r="D146" s="363"/>
      <c r="E146" s="363"/>
      <c r="F146" s="363"/>
      <c r="G146" s="363"/>
      <c r="H146" s="363"/>
      <c r="I146" s="363"/>
      <c r="J146" s="363"/>
      <c r="K146" s="363"/>
      <c r="L146" s="3"/>
    </row>
    <row r="147" spans="1:12" ht="15.75" thickBot="1" x14ac:dyDescent="0.3">
      <c r="A147" s="3"/>
      <c r="B147" s="3"/>
      <c r="C147" s="3"/>
      <c r="D147" s="3"/>
      <c r="E147" s="3"/>
      <c r="F147" s="3"/>
      <c r="G147" s="3"/>
      <c r="H147" s="3"/>
      <c r="I147" s="3"/>
      <c r="J147" s="3"/>
      <c r="K147" s="90"/>
      <c r="L147" s="3"/>
    </row>
    <row r="148" spans="1:12" ht="15.75" thickBot="1" x14ac:dyDescent="0.3">
      <c r="B148" s="2"/>
      <c r="C148" s="182" t="s">
        <v>263</v>
      </c>
      <c r="D148" s="183" t="s">
        <v>264</v>
      </c>
      <c r="E148" s="184" t="s">
        <v>265</v>
      </c>
      <c r="F148" s="129"/>
      <c r="G148" s="96"/>
      <c r="H148" s="130" t="s">
        <v>266</v>
      </c>
      <c r="I148" s="96"/>
      <c r="J148" s="3"/>
      <c r="K148" s="90"/>
      <c r="L148" s="3"/>
    </row>
    <row r="149" spans="1:12" x14ac:dyDescent="0.25">
      <c r="A149" s="11"/>
      <c r="B149" s="185" t="s">
        <v>267</v>
      </c>
      <c r="C149" s="96"/>
      <c r="D149" s="96"/>
      <c r="E149" s="131" t="s">
        <v>268</v>
      </c>
      <c r="F149" s="96"/>
      <c r="G149" s="210"/>
      <c r="H149" s="130" t="s">
        <v>266</v>
      </c>
      <c r="I149" s="96"/>
      <c r="J149" s="3"/>
      <c r="K149" s="90"/>
      <c r="L149" s="3"/>
    </row>
    <row r="150" spans="1:12" x14ac:dyDescent="0.25">
      <c r="A150" s="11"/>
      <c r="B150" s="185" t="s">
        <v>269</v>
      </c>
      <c r="C150" s="217"/>
      <c r="D150" s="218"/>
      <c r="E150" s="219"/>
      <c r="F150" s="8"/>
      <c r="G150" s="203">
        <f>C150*D150*E150</f>
        <v>0</v>
      </c>
      <c r="H150" s="130" t="s">
        <v>266</v>
      </c>
      <c r="I150" s="96"/>
      <c r="J150" s="38"/>
      <c r="K150" s="90"/>
      <c r="L150" s="3"/>
    </row>
    <row r="151" spans="1:12" x14ac:dyDescent="0.25">
      <c r="A151" s="11"/>
      <c r="B151" s="185" t="s">
        <v>270</v>
      </c>
      <c r="C151" s="217"/>
      <c r="D151" s="218"/>
      <c r="E151" s="220"/>
      <c r="F151" s="8"/>
      <c r="G151" s="203">
        <f>D151*C151</f>
        <v>0</v>
      </c>
      <c r="H151" s="130" t="s">
        <v>266</v>
      </c>
      <c r="I151" s="96"/>
      <c r="J151" s="38"/>
      <c r="K151" s="90"/>
      <c r="L151" s="3"/>
    </row>
    <row r="152" spans="1:12" x14ac:dyDescent="0.25">
      <c r="A152" s="11"/>
      <c r="B152" s="185" t="s">
        <v>271</v>
      </c>
      <c r="C152" s="217"/>
      <c r="D152" s="218"/>
      <c r="E152" s="219"/>
      <c r="F152" s="8"/>
      <c r="G152" s="203">
        <f>D152*C152</f>
        <v>0</v>
      </c>
      <c r="H152" s="130" t="s">
        <v>266</v>
      </c>
      <c r="I152" s="96"/>
      <c r="J152" s="38"/>
      <c r="K152" s="90"/>
      <c r="L152" s="3"/>
    </row>
    <row r="153" spans="1:12" x14ac:dyDescent="0.25">
      <c r="A153" s="11"/>
      <c r="B153" s="185" t="s">
        <v>272</v>
      </c>
      <c r="C153" s="217"/>
      <c r="D153" s="218"/>
      <c r="E153" s="221"/>
      <c r="F153" s="132"/>
      <c r="G153" s="203">
        <f>D153*C153*E153</f>
        <v>0</v>
      </c>
      <c r="H153" s="130"/>
      <c r="I153" s="96"/>
      <c r="J153" s="38"/>
      <c r="K153" s="90"/>
      <c r="L153" s="3"/>
    </row>
    <row r="154" spans="1:12" x14ac:dyDescent="0.25">
      <c r="A154" s="11"/>
      <c r="B154" s="185" t="s">
        <v>273</v>
      </c>
      <c r="C154" s="217"/>
      <c r="D154" s="218"/>
      <c r="E154" s="219"/>
      <c r="F154" s="8"/>
      <c r="G154" s="203">
        <f>D154*C154</f>
        <v>0</v>
      </c>
      <c r="H154" s="130"/>
      <c r="I154" s="96"/>
      <c r="J154" s="38"/>
      <c r="K154" s="90"/>
      <c r="L154" s="3"/>
    </row>
    <row r="155" spans="1:12" ht="15.75" thickBot="1" x14ac:dyDescent="0.3">
      <c r="A155" s="11"/>
      <c r="B155" s="1"/>
      <c r="C155" s="133"/>
      <c r="D155" s="31"/>
      <c r="F155" s="55" t="s">
        <v>83</v>
      </c>
      <c r="G155" s="204">
        <f>SUM(G149:G154)</f>
        <v>0</v>
      </c>
      <c r="H155" s="130" t="s">
        <v>274</v>
      </c>
      <c r="I155" s="96"/>
      <c r="J155" s="38"/>
      <c r="K155" s="90"/>
      <c r="L155" s="3"/>
    </row>
    <row r="156" spans="1:12" ht="15.75" thickTop="1" x14ac:dyDescent="0.25">
      <c r="A156" s="11"/>
      <c r="B156" s="1"/>
      <c r="C156" s="133"/>
      <c r="D156" s="133"/>
      <c r="F156" s="134"/>
      <c r="G156" s="135"/>
      <c r="H156" s="190">
        <f>SUM(G155)</f>
        <v>0</v>
      </c>
      <c r="I156" s="191" t="e">
        <f>H156/SUM(Summary!B99:B103)</f>
        <v>#DIV/0!</v>
      </c>
      <c r="J156" s="192" t="e">
        <f>SUM(H156/$H$160)</f>
        <v>#DIV/0!</v>
      </c>
      <c r="K156" s="90"/>
      <c r="L156" s="3"/>
    </row>
    <row r="157" spans="1:12" x14ac:dyDescent="0.25">
      <c r="A157" s="11"/>
      <c r="B157" s="1"/>
      <c r="C157" s="133"/>
      <c r="D157" s="133"/>
      <c r="F157" s="134"/>
      <c r="G157" s="135"/>
      <c r="I157" s="3"/>
      <c r="J157" s="38"/>
      <c r="K157" s="90"/>
      <c r="L157" s="3"/>
    </row>
    <row r="158" spans="1:12" x14ac:dyDescent="0.25">
      <c r="A158" s="81"/>
      <c r="B158" s="82"/>
      <c r="C158" s="82"/>
      <c r="D158" s="82"/>
      <c r="E158" s="82"/>
      <c r="F158" s="136"/>
      <c r="G158" s="136"/>
      <c r="H158" s="136"/>
      <c r="I158" s="136"/>
      <c r="J158" s="136"/>
      <c r="K158" s="90"/>
      <c r="L158" s="3"/>
    </row>
    <row r="159" spans="1:12" x14ac:dyDescent="0.25">
      <c r="A159" s="4"/>
      <c r="B159" s="3"/>
      <c r="C159" s="3"/>
      <c r="D159" s="3"/>
      <c r="E159" s="3"/>
      <c r="F159" s="3"/>
      <c r="G159" s="137"/>
      <c r="H159" s="96"/>
      <c r="I159" s="96"/>
      <c r="J159" s="42"/>
      <c r="K159" s="90"/>
      <c r="L159" s="3"/>
    </row>
    <row r="160" spans="1:12" ht="21" x14ac:dyDescent="0.35">
      <c r="A160" s="155" t="s">
        <v>85</v>
      </c>
      <c r="B160" s="3"/>
      <c r="C160" s="3"/>
      <c r="D160" s="3"/>
      <c r="E160" s="3"/>
      <c r="F160" s="3"/>
      <c r="G160" s="3"/>
      <c r="H160" s="205">
        <f>H144+H156</f>
        <v>0</v>
      </c>
      <c r="I160" s="206" t="e">
        <f>H160/SUM(Summary!B103:B106)</f>
        <v>#DIV/0!</v>
      </c>
      <c r="J160" s="195" t="e">
        <f>SUM(J19:J156)</f>
        <v>#DIV/0!</v>
      </c>
      <c r="K160" s="90"/>
      <c r="L160" s="3"/>
    </row>
    <row r="161" spans="1:12" ht="21" customHeight="1" thickBot="1" x14ac:dyDescent="0.3">
      <c r="A161" s="138"/>
      <c r="B161" s="139"/>
      <c r="C161" s="139"/>
      <c r="D161" s="139"/>
      <c r="E161" s="139"/>
      <c r="F161" s="139"/>
      <c r="G161" s="140"/>
      <c r="H161" s="141"/>
      <c r="I161" s="139"/>
      <c r="J161" s="139"/>
      <c r="K161" s="86"/>
      <c r="L161" s="3"/>
    </row>
    <row r="162" spans="1:12" x14ac:dyDescent="0.25">
      <c r="A162" s="3"/>
      <c r="B162" s="3"/>
      <c r="C162" s="3"/>
      <c r="D162" s="3"/>
      <c r="E162" s="3"/>
      <c r="F162" s="3"/>
      <c r="G162" s="3"/>
      <c r="H162" s="3"/>
      <c r="I162" s="3"/>
      <c r="J162" s="3"/>
      <c r="K162" s="3"/>
      <c r="L162" s="3"/>
    </row>
    <row r="163" spans="1:12" x14ac:dyDescent="0.25">
      <c r="A163" s="3"/>
      <c r="B163" s="3"/>
      <c r="C163" s="3"/>
      <c r="D163" s="3"/>
      <c r="E163" s="3"/>
      <c r="F163" s="142"/>
      <c r="G163" s="3"/>
      <c r="H163" s="3"/>
      <c r="I163" s="3"/>
      <c r="J163" s="3"/>
      <c r="K163" s="3"/>
      <c r="L163" s="3"/>
    </row>
    <row r="164" spans="1:12" x14ac:dyDescent="0.25">
      <c r="A164" s="143"/>
      <c r="D164" s="88"/>
      <c r="G164" s="3"/>
      <c r="H164" s="3"/>
      <c r="I164" s="3"/>
      <c r="J164" s="3"/>
      <c r="K164" s="3"/>
    </row>
    <row r="165" spans="1:12" ht="16.5" customHeight="1" x14ac:dyDescent="0.25">
      <c r="F165" s="124"/>
      <c r="G165" s="3"/>
      <c r="H165" s="3"/>
      <c r="I165" s="3"/>
      <c r="J165" s="3"/>
      <c r="K165" s="3"/>
    </row>
    <row r="166" spans="1:12" x14ac:dyDescent="0.25">
      <c r="F166" s="124"/>
      <c r="G166" s="3"/>
      <c r="H166" s="3"/>
      <c r="I166" s="3"/>
      <c r="J166" s="3"/>
      <c r="K166" s="3"/>
    </row>
    <row r="167" spans="1:12" x14ac:dyDescent="0.25">
      <c r="F167" s="124"/>
      <c r="G167" s="3"/>
      <c r="H167" s="3"/>
      <c r="I167" s="3"/>
      <c r="J167" s="3"/>
      <c r="K167" s="3"/>
    </row>
    <row r="168" spans="1:12" x14ac:dyDescent="0.25">
      <c r="A168" s="143"/>
      <c r="B168" s="143"/>
      <c r="F168" s="124"/>
      <c r="G168" s="3"/>
      <c r="H168" s="3"/>
      <c r="I168" s="3"/>
      <c r="J168" s="3"/>
      <c r="K168" s="3"/>
    </row>
    <row r="169" spans="1:12" x14ac:dyDescent="0.25">
      <c r="F169" s="124"/>
      <c r="G169" s="3"/>
      <c r="H169" s="3"/>
      <c r="I169" s="3"/>
      <c r="J169" s="3"/>
      <c r="K169" s="3"/>
    </row>
    <row r="170" spans="1:12" x14ac:dyDescent="0.25">
      <c r="F170" s="124"/>
      <c r="G170" s="3"/>
      <c r="H170" s="3"/>
      <c r="I170" s="3"/>
      <c r="J170" s="3"/>
      <c r="K170" s="3"/>
    </row>
    <row r="171" spans="1:12" x14ac:dyDescent="0.25">
      <c r="F171" s="124"/>
      <c r="G171" s="3"/>
      <c r="H171" s="3"/>
      <c r="I171" s="3"/>
      <c r="J171" s="3"/>
      <c r="K171" s="3"/>
    </row>
    <row r="172" spans="1:12" x14ac:dyDescent="0.25">
      <c r="F172" s="124"/>
      <c r="G172" s="3"/>
      <c r="H172" s="3"/>
      <c r="I172" s="3"/>
      <c r="J172" s="3"/>
      <c r="K172" s="3"/>
    </row>
    <row r="173" spans="1:12" x14ac:dyDescent="0.25">
      <c r="F173" s="124"/>
      <c r="G173" s="3"/>
      <c r="H173" s="3"/>
      <c r="I173" s="3"/>
      <c r="J173" s="3"/>
      <c r="K173" s="3"/>
    </row>
    <row r="174" spans="1:12" x14ac:dyDescent="0.25">
      <c r="F174" s="124"/>
    </row>
    <row r="175" spans="1:12" x14ac:dyDescent="0.25">
      <c r="F175" s="124"/>
    </row>
    <row r="176" spans="1:12" x14ac:dyDescent="0.25">
      <c r="F176" s="124"/>
    </row>
    <row r="177" spans="6:9" x14ac:dyDescent="0.25">
      <c r="F177" s="124"/>
    </row>
    <row r="178" spans="6:9" x14ac:dyDescent="0.25">
      <c r="F178" s="124"/>
    </row>
    <row r="179" spans="6:9" x14ac:dyDescent="0.25">
      <c r="F179" s="124"/>
    </row>
    <row r="180" spans="6:9" x14ac:dyDescent="0.25">
      <c r="F180" s="124"/>
    </row>
    <row r="181" spans="6:9" x14ac:dyDescent="0.25">
      <c r="F181" s="124"/>
    </row>
    <row r="182" spans="6:9" x14ac:dyDescent="0.25">
      <c r="F182" s="124"/>
      <c r="H182" s="144"/>
      <c r="I182" s="88"/>
    </row>
    <row r="183" spans="6:9" x14ac:dyDescent="0.25">
      <c r="F183" s="124"/>
    </row>
    <row r="184" spans="6:9" x14ac:dyDescent="0.25">
      <c r="F184" s="124"/>
    </row>
  </sheetData>
  <mergeCells count="8">
    <mergeCell ref="A73:K73"/>
    <mergeCell ref="A78:K78"/>
    <mergeCell ref="A119:K119"/>
    <mergeCell ref="A146:K146"/>
    <mergeCell ref="A5:J9"/>
    <mergeCell ref="A18:K18"/>
    <mergeCell ref="A27:K27"/>
    <mergeCell ref="A64:K64"/>
  </mergeCells>
  <phoneticPr fontId="5" type="noConversion"/>
  <pageMargins left="0.23622047244094491" right="0.23622047244094491" top="0.23622047244094491" bottom="0.51181102362204722" header="0.51181102362204722" footer="0.19685039370078741"/>
  <pageSetup paperSize="8" scale="50" orientation="portrait" r:id="rId1"/>
  <headerFooter alignWithMargins="0">
    <oddFooter>&amp;C_x000D_&amp;1#&amp;"Calibri"&amp;10&amp;K000000 [UNCLASSIFIED]</oddFooter>
  </headerFooter>
  <rowBreaks count="1" manualBreakCount="1">
    <brk id="185" max="16383" man="1"/>
  </rowBreaks>
  <colBreaks count="3" manualBreakCount="3">
    <brk id="13" max="1048575" man="1"/>
    <brk id="14" max="1048575" man="1"/>
    <brk id="3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8B8C-17A0-467B-B099-684007CC2B40}">
  <dimension ref="A1:V161"/>
  <sheetViews>
    <sheetView tabSelected="1" zoomScale="86" zoomScaleNormal="86" workbookViewId="0">
      <pane ySplit="7" topLeftCell="A8" activePane="bottomLeft" state="frozen"/>
      <selection pane="bottomLeft" activeCell="E3" sqref="E3:K4"/>
    </sheetView>
  </sheetViews>
  <sheetFormatPr defaultRowHeight="15" x14ac:dyDescent="0.2"/>
  <cols>
    <col min="1" max="1" width="4.88671875" style="318" customWidth="1"/>
    <col min="2" max="2" width="41.44140625" style="318" customWidth="1"/>
    <col min="3" max="3" width="26.44140625" style="318" customWidth="1"/>
    <col min="4" max="4" width="8.109375" style="318" bestFit="1" customWidth="1"/>
    <col min="5" max="5" width="7.33203125" customWidth="1"/>
    <col min="6" max="6" width="15.77734375" style="325" customWidth="1"/>
    <col min="7" max="7" width="15.77734375" style="301" customWidth="1"/>
    <col min="8" max="8" width="15.77734375" style="298" customWidth="1"/>
    <col min="9" max="9" width="16.5546875" style="298" bestFit="1" customWidth="1"/>
    <col min="10" max="10" width="20.44140625" style="298" customWidth="1"/>
    <col min="11" max="11" width="41" style="318" customWidth="1"/>
    <col min="12" max="13" width="8.88671875" style="318"/>
    <col min="14" max="14" width="19.5546875" style="318" customWidth="1"/>
    <col min="15" max="22" width="8.88671875" style="318"/>
  </cols>
  <sheetData>
    <row r="1" spans="1:22" ht="39.6" customHeight="1" x14ac:dyDescent="0.2">
      <c r="B1" s="329"/>
      <c r="C1" s="368" t="s">
        <v>368</v>
      </c>
      <c r="D1" s="368"/>
      <c r="E1" s="368"/>
      <c r="F1" s="368"/>
      <c r="G1" s="368"/>
      <c r="H1" s="368"/>
      <c r="I1" s="368"/>
      <c r="J1" s="368"/>
      <c r="K1" s="368"/>
      <c r="L1" s="339"/>
      <c r="M1" s="339"/>
      <c r="N1" s="339"/>
      <c r="O1" s="339"/>
      <c r="P1" s="339"/>
      <c r="Q1" s="339"/>
      <c r="R1" s="339"/>
      <c r="S1" s="339"/>
      <c r="T1" s="339"/>
      <c r="U1" s="339"/>
      <c r="V1" s="339"/>
    </row>
    <row r="2" spans="1:22" ht="36.6" customHeight="1" x14ac:dyDescent="0.2">
      <c r="C2" s="368" t="s">
        <v>373</v>
      </c>
      <c r="D2" s="368"/>
      <c r="E2" s="368"/>
      <c r="F2" s="368"/>
      <c r="G2" s="368"/>
      <c r="H2" s="368"/>
      <c r="I2" s="368"/>
      <c r="J2" s="368"/>
      <c r="K2" s="368"/>
      <c r="L2" s="339"/>
      <c r="M2" s="339"/>
      <c r="N2" s="339"/>
      <c r="O2" s="339"/>
      <c r="P2" s="339"/>
      <c r="Q2" s="339"/>
      <c r="R2" s="339"/>
      <c r="S2" s="339"/>
      <c r="T2" s="339"/>
      <c r="U2" s="339"/>
      <c r="V2" s="339"/>
    </row>
    <row r="3" spans="1:22" ht="35.1" customHeight="1" x14ac:dyDescent="0.2">
      <c r="A3" s="369" t="s">
        <v>369</v>
      </c>
      <c r="B3" s="366"/>
      <c r="C3" s="372"/>
      <c r="D3" s="373"/>
      <c r="E3" s="367"/>
      <c r="F3" s="367"/>
      <c r="G3" s="367"/>
      <c r="H3" s="367"/>
      <c r="I3" s="367"/>
      <c r="J3" s="367"/>
      <c r="K3" s="367"/>
      <c r="L3" s="340"/>
      <c r="M3" s="340"/>
      <c r="N3" s="340"/>
      <c r="O3" s="340"/>
      <c r="P3" s="340"/>
      <c r="Q3" s="340"/>
      <c r="R3" s="340"/>
      <c r="S3" s="340"/>
      <c r="T3" s="340"/>
      <c r="U3" s="340"/>
      <c r="V3" s="340"/>
    </row>
    <row r="4" spans="1:22" ht="30" customHeight="1" x14ac:dyDescent="0.2">
      <c r="A4" s="330" t="s">
        <v>370</v>
      </c>
      <c r="B4" s="338"/>
      <c r="C4" s="370"/>
      <c r="D4" s="371"/>
      <c r="E4" s="367"/>
      <c r="F4" s="367"/>
      <c r="G4" s="367"/>
      <c r="H4" s="367"/>
      <c r="I4" s="367"/>
      <c r="J4" s="367"/>
      <c r="K4" s="367"/>
    </row>
    <row r="5" spans="1:22" ht="49.5" customHeight="1" x14ac:dyDescent="0.2">
      <c r="A5" s="365" t="s">
        <v>432</v>
      </c>
      <c r="B5" s="366"/>
      <c r="C5" s="367"/>
      <c r="D5" s="367"/>
      <c r="E5" s="367"/>
      <c r="F5" s="367"/>
      <c r="G5" s="367"/>
      <c r="H5" s="367"/>
      <c r="I5" s="367"/>
      <c r="J5" s="367"/>
      <c r="K5" s="367"/>
    </row>
    <row r="6" spans="1:22" x14ac:dyDescent="0.2">
      <c r="A6" s="322"/>
      <c r="B6" s="322"/>
      <c r="C6" s="322"/>
      <c r="D6" s="322"/>
      <c r="E6" s="291"/>
      <c r="F6" s="324"/>
      <c r="G6" s="303"/>
      <c r="H6" s="292"/>
      <c r="I6" s="292"/>
      <c r="J6" s="292"/>
      <c r="K6" s="322"/>
    </row>
    <row r="7" spans="1:22" ht="15.75" x14ac:dyDescent="0.25">
      <c r="A7" s="305" t="s">
        <v>275</v>
      </c>
      <c r="B7" s="305" t="s">
        <v>276</v>
      </c>
      <c r="C7" s="305" t="s">
        <v>277</v>
      </c>
      <c r="D7" s="305" t="s">
        <v>278</v>
      </c>
      <c r="E7" s="305" t="s">
        <v>125</v>
      </c>
      <c r="F7" s="306" t="s">
        <v>126</v>
      </c>
      <c r="G7" s="304" t="s">
        <v>279</v>
      </c>
      <c r="H7" s="293" t="s">
        <v>280</v>
      </c>
      <c r="I7" s="304" t="s">
        <v>281</v>
      </c>
      <c r="J7" s="293" t="s">
        <v>380</v>
      </c>
      <c r="K7" s="293" t="s">
        <v>376</v>
      </c>
    </row>
    <row r="8" spans="1:22" x14ac:dyDescent="0.2">
      <c r="A8" s="307"/>
      <c r="B8" s="307"/>
      <c r="C8" s="308"/>
      <c r="D8" s="308"/>
      <c r="E8" s="308"/>
      <c r="F8" s="297"/>
      <c r="G8" s="302"/>
      <c r="H8" s="294"/>
      <c r="I8" s="302"/>
      <c r="J8" s="294"/>
      <c r="K8" s="308"/>
    </row>
    <row r="9" spans="1:22" ht="15.75" x14ac:dyDescent="0.25">
      <c r="A9" s="305">
        <v>1</v>
      </c>
      <c r="B9" s="305" t="s">
        <v>62</v>
      </c>
      <c r="C9" s="309"/>
      <c r="D9" s="309"/>
      <c r="E9" s="309"/>
      <c r="F9" s="310"/>
      <c r="G9" s="299"/>
      <c r="H9" s="295"/>
      <c r="I9" s="299"/>
      <c r="J9" s="295"/>
      <c r="K9" s="308"/>
    </row>
    <row r="10" spans="1:22" x14ac:dyDescent="0.2">
      <c r="A10" s="307"/>
      <c r="B10" s="307" t="s">
        <v>282</v>
      </c>
      <c r="C10" s="311"/>
      <c r="D10" s="311">
        <v>1</v>
      </c>
      <c r="E10" s="316" t="s">
        <v>241</v>
      </c>
      <c r="F10" s="313">
        <v>0</v>
      </c>
      <c r="G10" s="299">
        <f t="shared" ref="G10" si="0">D10*F10</f>
        <v>0</v>
      </c>
      <c r="H10" s="314">
        <v>0</v>
      </c>
      <c r="I10" s="299">
        <f>G10-H10</f>
        <v>0</v>
      </c>
      <c r="J10" s="314"/>
      <c r="K10" s="311"/>
    </row>
    <row r="11" spans="1:22" x14ac:dyDescent="0.2">
      <c r="A11" s="307"/>
      <c r="B11" s="307"/>
      <c r="C11" s="308"/>
      <c r="D11" s="308"/>
      <c r="E11" s="308"/>
      <c r="F11" s="297"/>
      <c r="G11" s="299"/>
      <c r="H11" s="295"/>
      <c r="I11" s="299"/>
      <c r="J11" s="295"/>
      <c r="K11" s="308"/>
    </row>
    <row r="12" spans="1:22" s="278" customFormat="1" ht="15.75" x14ac:dyDescent="0.25">
      <c r="A12" s="305"/>
      <c r="B12" s="305" t="s">
        <v>283</v>
      </c>
      <c r="C12" s="309"/>
      <c r="D12" s="309"/>
      <c r="E12" s="309"/>
      <c r="F12" s="310"/>
      <c r="G12" s="337">
        <f>SUBTOTAL(9,G9:G11)</f>
        <v>0</v>
      </c>
      <c r="H12" s="337">
        <f>SUBTOTAL(9,H9:H11)</f>
        <v>0</v>
      </c>
      <c r="I12" s="337">
        <f>SUBTOTAL(9,I9:I11)</f>
        <v>0</v>
      </c>
      <c r="J12" s="296"/>
      <c r="K12" s="309"/>
      <c r="L12" s="326"/>
      <c r="M12" s="326"/>
      <c r="N12" s="326"/>
      <c r="O12" s="326"/>
      <c r="P12" s="326"/>
      <c r="Q12" s="326"/>
      <c r="R12" s="326"/>
      <c r="S12" s="326"/>
      <c r="T12" s="326"/>
      <c r="U12" s="326"/>
      <c r="V12" s="326"/>
    </row>
    <row r="13" spans="1:22" x14ac:dyDescent="0.2">
      <c r="A13" s="307"/>
      <c r="B13" s="307"/>
      <c r="C13" s="308"/>
      <c r="D13" s="308"/>
      <c r="E13" s="308"/>
      <c r="F13" s="297"/>
      <c r="G13" s="299"/>
      <c r="H13" s="295"/>
      <c r="I13" s="299"/>
      <c r="J13" s="295"/>
      <c r="K13" s="308"/>
    </row>
    <row r="14" spans="1:22" ht="15.75" x14ac:dyDescent="0.25">
      <c r="A14" s="305">
        <v>2</v>
      </c>
      <c r="B14" s="305" t="s">
        <v>377</v>
      </c>
      <c r="C14" s="309"/>
      <c r="D14" s="309"/>
      <c r="E14" s="309"/>
      <c r="F14" s="310"/>
      <c r="G14" s="299"/>
      <c r="H14" s="295"/>
      <c r="I14" s="299"/>
      <c r="J14" s="295"/>
      <c r="K14" s="308"/>
      <c r="O14" s="327"/>
    </row>
    <row r="15" spans="1:22" x14ac:dyDescent="0.2">
      <c r="A15" s="307"/>
      <c r="B15" s="315" t="s">
        <v>389</v>
      </c>
      <c r="C15" s="316"/>
      <c r="D15" s="316">
        <v>1</v>
      </c>
      <c r="E15" s="316" t="s">
        <v>241</v>
      </c>
      <c r="F15" s="317">
        <v>0</v>
      </c>
      <c r="G15" s="299">
        <f t="shared" ref="G15:G23" si="1">D15*F15</f>
        <v>0</v>
      </c>
      <c r="H15" s="314">
        <v>0</v>
      </c>
      <c r="I15" s="299">
        <f t="shared" ref="I15:I23" si="2">G15-H15</f>
        <v>0</v>
      </c>
      <c r="J15" s="316"/>
      <c r="K15" s="311"/>
      <c r="O15" s="327"/>
    </row>
    <row r="16" spans="1:22" x14ac:dyDescent="0.2">
      <c r="A16" s="307"/>
      <c r="B16" s="315" t="s">
        <v>284</v>
      </c>
      <c r="C16" s="316"/>
      <c r="D16" s="316">
        <v>1</v>
      </c>
      <c r="E16" s="316" t="s">
        <v>241</v>
      </c>
      <c r="F16" s="317">
        <v>0</v>
      </c>
      <c r="G16" s="299">
        <f t="shared" ref="G16" si="3">D16*F16</f>
        <v>0</v>
      </c>
      <c r="H16" s="314">
        <v>0</v>
      </c>
      <c r="I16" s="299">
        <f t="shared" si="2"/>
        <v>0</v>
      </c>
      <c r="J16" s="316"/>
      <c r="K16" s="311"/>
      <c r="O16" s="327"/>
    </row>
    <row r="17" spans="1:22" x14ac:dyDescent="0.2">
      <c r="A17" s="307"/>
      <c r="B17" s="315" t="s">
        <v>285</v>
      </c>
      <c r="C17" s="316"/>
      <c r="D17" s="316">
        <v>1</v>
      </c>
      <c r="E17" s="316" t="s">
        <v>241</v>
      </c>
      <c r="F17" s="317">
        <v>0</v>
      </c>
      <c r="G17" s="299">
        <f t="shared" si="1"/>
        <v>0</v>
      </c>
      <c r="H17" s="314">
        <v>0</v>
      </c>
      <c r="I17" s="299">
        <f t="shared" si="2"/>
        <v>0</v>
      </c>
      <c r="J17" s="316"/>
      <c r="K17" s="311"/>
      <c r="O17" s="327"/>
    </row>
    <row r="18" spans="1:22" x14ac:dyDescent="0.2">
      <c r="A18" s="307"/>
      <c r="B18" s="315" t="s">
        <v>286</v>
      </c>
      <c r="C18" s="316"/>
      <c r="D18" s="316">
        <v>1</v>
      </c>
      <c r="E18" s="316" t="s">
        <v>241</v>
      </c>
      <c r="F18" s="317">
        <v>0</v>
      </c>
      <c r="G18" s="299">
        <f t="shared" si="1"/>
        <v>0</v>
      </c>
      <c r="H18" s="314">
        <v>0</v>
      </c>
      <c r="I18" s="299">
        <f>G18-H18</f>
        <v>0</v>
      </c>
      <c r="J18" s="316"/>
      <c r="K18" s="311"/>
      <c r="O18" s="327"/>
    </row>
    <row r="19" spans="1:22" x14ac:dyDescent="0.2">
      <c r="A19" s="307"/>
      <c r="B19" s="315" t="s">
        <v>287</v>
      </c>
      <c r="C19" s="316"/>
      <c r="D19" s="316">
        <v>1</v>
      </c>
      <c r="E19" s="316" t="s">
        <v>241</v>
      </c>
      <c r="F19" s="317">
        <v>0</v>
      </c>
      <c r="G19" s="299">
        <f>D19*F19</f>
        <v>0</v>
      </c>
      <c r="H19" s="314">
        <v>0</v>
      </c>
      <c r="I19" s="299">
        <f>G19-H19</f>
        <v>0</v>
      </c>
      <c r="J19" s="314"/>
      <c r="K19" s="311"/>
    </row>
    <row r="20" spans="1:22" x14ac:dyDescent="0.2">
      <c r="A20" s="307"/>
      <c r="B20" s="315" t="s">
        <v>387</v>
      </c>
      <c r="C20" s="316"/>
      <c r="D20" s="316">
        <v>1</v>
      </c>
      <c r="E20" s="316" t="s">
        <v>241</v>
      </c>
      <c r="F20" s="317">
        <v>0</v>
      </c>
      <c r="G20" s="299">
        <f t="shared" si="1"/>
        <v>0</v>
      </c>
      <c r="H20" s="314">
        <v>0</v>
      </c>
      <c r="I20" s="299">
        <f>G20-H20</f>
        <v>0</v>
      </c>
      <c r="J20" s="314"/>
      <c r="K20" s="311"/>
    </row>
    <row r="21" spans="1:22" x14ac:dyDescent="0.2">
      <c r="A21" s="307"/>
      <c r="B21" s="315" t="s">
        <v>288</v>
      </c>
      <c r="C21" s="316"/>
      <c r="D21" s="316">
        <v>1</v>
      </c>
      <c r="E21" s="316" t="s">
        <v>241</v>
      </c>
      <c r="F21" s="317">
        <v>0</v>
      </c>
      <c r="G21" s="299">
        <f t="shared" si="1"/>
        <v>0</v>
      </c>
      <c r="H21" s="314">
        <v>0</v>
      </c>
      <c r="I21" s="299">
        <f t="shared" si="2"/>
        <v>0</v>
      </c>
      <c r="J21" s="314"/>
      <c r="K21" s="311"/>
    </row>
    <row r="22" spans="1:22" x14ac:dyDescent="0.2">
      <c r="A22" s="307"/>
      <c r="B22" s="315" t="s">
        <v>388</v>
      </c>
      <c r="C22" s="316"/>
      <c r="D22" s="316">
        <v>1</v>
      </c>
      <c r="E22" s="316" t="s">
        <v>241</v>
      </c>
      <c r="F22" s="317">
        <v>0</v>
      </c>
      <c r="G22" s="299">
        <f t="shared" si="1"/>
        <v>0</v>
      </c>
      <c r="H22" s="314">
        <v>0</v>
      </c>
      <c r="I22" s="299">
        <f t="shared" si="2"/>
        <v>0</v>
      </c>
      <c r="J22" s="314"/>
      <c r="K22" s="311"/>
    </row>
    <row r="23" spans="1:22" x14ac:dyDescent="0.2">
      <c r="A23" s="307"/>
      <c r="B23" s="315" t="s">
        <v>289</v>
      </c>
      <c r="C23" s="316"/>
      <c r="D23" s="316">
        <v>1</v>
      </c>
      <c r="E23" s="316" t="s">
        <v>241</v>
      </c>
      <c r="F23" s="317">
        <v>0</v>
      </c>
      <c r="G23" s="299">
        <f t="shared" si="1"/>
        <v>0</v>
      </c>
      <c r="H23" s="314">
        <v>0</v>
      </c>
      <c r="I23" s="299">
        <f t="shared" si="2"/>
        <v>0</v>
      </c>
      <c r="J23" s="314"/>
      <c r="K23" s="311"/>
    </row>
    <row r="24" spans="1:22" x14ac:dyDescent="0.2">
      <c r="A24" s="307"/>
      <c r="B24" s="315" t="s">
        <v>289</v>
      </c>
      <c r="C24" s="316"/>
      <c r="D24" s="316">
        <v>1</v>
      </c>
      <c r="E24" s="316" t="s">
        <v>241</v>
      </c>
      <c r="F24" s="317">
        <v>0</v>
      </c>
      <c r="G24" s="299">
        <f t="shared" ref="G24:G25" si="4">D24*F24</f>
        <v>0</v>
      </c>
      <c r="H24" s="314">
        <v>0</v>
      </c>
      <c r="I24" s="299">
        <f t="shared" ref="I24:I25" si="5">G24-H24</f>
        <v>0</v>
      </c>
      <c r="J24" s="314"/>
      <c r="K24" s="311"/>
    </row>
    <row r="25" spans="1:22" x14ac:dyDescent="0.2">
      <c r="A25" s="307"/>
      <c r="B25" s="315" t="s">
        <v>289</v>
      </c>
      <c r="C25" s="316"/>
      <c r="D25" s="316">
        <v>1</v>
      </c>
      <c r="E25" s="316" t="s">
        <v>241</v>
      </c>
      <c r="F25" s="317">
        <v>0</v>
      </c>
      <c r="G25" s="299">
        <f t="shared" si="4"/>
        <v>0</v>
      </c>
      <c r="H25" s="314">
        <v>0</v>
      </c>
      <c r="I25" s="299">
        <f t="shared" si="5"/>
        <v>0</v>
      </c>
      <c r="J25" s="314"/>
      <c r="K25" s="311"/>
    </row>
    <row r="26" spans="1:22" x14ac:dyDescent="0.2">
      <c r="A26" s="307"/>
      <c r="B26" s="307"/>
      <c r="C26" s="308"/>
      <c r="D26" s="308"/>
      <c r="E26" s="308"/>
      <c r="F26" s="297"/>
      <c r="G26" s="299"/>
      <c r="H26" s="295"/>
      <c r="I26" s="299"/>
      <c r="J26" s="295"/>
      <c r="K26" s="308"/>
    </row>
    <row r="27" spans="1:22" s="278" customFormat="1" ht="15.75" x14ac:dyDescent="0.25">
      <c r="A27" s="305"/>
      <c r="B27" s="305" t="s">
        <v>283</v>
      </c>
      <c r="C27" s="309"/>
      <c r="D27" s="309"/>
      <c r="E27" s="309"/>
      <c r="F27" s="310"/>
      <c r="G27" s="337">
        <f>SUBTOTAL(9,G14:G26)</f>
        <v>0</v>
      </c>
      <c r="H27" s="337">
        <f>SUBTOTAL(9,H14:H26)</f>
        <v>0</v>
      </c>
      <c r="I27" s="337">
        <f>SUBTOTAL(9,I14:I26)</f>
        <v>0</v>
      </c>
      <c r="J27" s="296"/>
      <c r="K27" s="309"/>
      <c r="L27" s="326"/>
      <c r="M27" s="326"/>
      <c r="N27" s="326"/>
      <c r="O27" s="326"/>
      <c r="P27" s="326"/>
      <c r="Q27" s="326"/>
      <c r="R27" s="326"/>
      <c r="S27" s="326"/>
      <c r="T27" s="326"/>
      <c r="U27" s="326"/>
      <c r="V27" s="326"/>
    </row>
    <row r="28" spans="1:22" x14ac:dyDescent="0.2">
      <c r="A28" s="307"/>
      <c r="B28" s="307"/>
      <c r="C28" s="308"/>
      <c r="D28" s="308"/>
      <c r="E28" s="308"/>
      <c r="F28" s="297"/>
      <c r="G28" s="299"/>
      <c r="H28" s="295"/>
      <c r="I28" s="299"/>
      <c r="J28" s="295"/>
      <c r="K28" s="308"/>
    </row>
    <row r="29" spans="1:22" ht="15.75" x14ac:dyDescent="0.25">
      <c r="A29" s="305">
        <v>3</v>
      </c>
      <c r="B29" s="305" t="s">
        <v>378</v>
      </c>
      <c r="C29" s="309"/>
      <c r="D29" s="309"/>
      <c r="E29" s="309"/>
      <c r="F29" s="310"/>
      <c r="G29" s="299"/>
      <c r="H29" s="295"/>
      <c r="I29" s="299"/>
      <c r="J29" s="295"/>
      <c r="K29" s="308"/>
    </row>
    <row r="30" spans="1:22" x14ac:dyDescent="0.2">
      <c r="A30" s="307"/>
      <c r="B30" s="315" t="s">
        <v>290</v>
      </c>
      <c r="C30" s="316"/>
      <c r="D30" s="316">
        <v>1</v>
      </c>
      <c r="E30" s="316" t="s">
        <v>241</v>
      </c>
      <c r="F30" s="317">
        <v>0</v>
      </c>
      <c r="G30" s="299">
        <f t="shared" ref="G30:G33" si="6">D30*F30</f>
        <v>0</v>
      </c>
      <c r="H30" s="314">
        <v>0</v>
      </c>
      <c r="I30" s="299">
        <f>G30-H30</f>
        <v>0</v>
      </c>
      <c r="J30" s="316"/>
      <c r="K30" s="311"/>
    </row>
    <row r="31" spans="1:22" x14ac:dyDescent="0.2">
      <c r="A31" s="307"/>
      <c r="B31" s="315" t="s">
        <v>291</v>
      </c>
      <c r="C31" s="316"/>
      <c r="D31" s="316">
        <v>1</v>
      </c>
      <c r="E31" s="316" t="s">
        <v>241</v>
      </c>
      <c r="F31" s="317">
        <v>0</v>
      </c>
      <c r="G31" s="299">
        <f t="shared" si="6"/>
        <v>0</v>
      </c>
      <c r="H31" s="314">
        <v>0</v>
      </c>
      <c r="I31" s="299">
        <f>G31-H31</f>
        <v>0</v>
      </c>
      <c r="J31" s="316"/>
      <c r="K31" s="311"/>
    </row>
    <row r="32" spans="1:22" x14ac:dyDescent="0.2">
      <c r="A32" s="307"/>
      <c r="B32" s="315" t="s">
        <v>292</v>
      </c>
      <c r="C32" s="316"/>
      <c r="D32" s="316">
        <v>1</v>
      </c>
      <c r="E32" s="316" t="s">
        <v>241</v>
      </c>
      <c r="F32" s="317">
        <v>0</v>
      </c>
      <c r="G32" s="299">
        <f t="shared" si="6"/>
        <v>0</v>
      </c>
      <c r="H32" s="314">
        <v>0</v>
      </c>
      <c r="I32" s="299">
        <f>G32-H32</f>
        <v>0</v>
      </c>
      <c r="J32" s="314"/>
      <c r="K32" s="311"/>
    </row>
    <row r="33" spans="1:22" x14ac:dyDescent="0.2">
      <c r="A33" s="307"/>
      <c r="B33" s="315" t="s">
        <v>289</v>
      </c>
      <c r="C33" s="316"/>
      <c r="D33" s="316">
        <v>1</v>
      </c>
      <c r="E33" s="316" t="s">
        <v>241</v>
      </c>
      <c r="F33" s="317">
        <v>0</v>
      </c>
      <c r="G33" s="299">
        <f t="shared" si="6"/>
        <v>0</v>
      </c>
      <c r="H33" s="314">
        <v>0</v>
      </c>
      <c r="I33" s="299">
        <f>G33-H33</f>
        <v>0</v>
      </c>
      <c r="J33" s="314"/>
      <c r="K33" s="311"/>
    </row>
    <row r="34" spans="1:22" x14ac:dyDescent="0.2">
      <c r="A34" s="307"/>
      <c r="B34" s="315" t="s">
        <v>289</v>
      </c>
      <c r="C34" s="316"/>
      <c r="D34" s="316">
        <v>1</v>
      </c>
      <c r="E34" s="316" t="s">
        <v>241</v>
      </c>
      <c r="F34" s="317">
        <v>0</v>
      </c>
      <c r="G34" s="299">
        <f t="shared" ref="G34:G35" si="7">D34*F34</f>
        <v>0</v>
      </c>
      <c r="H34" s="314">
        <v>0</v>
      </c>
      <c r="I34" s="299">
        <f t="shared" ref="I34:I35" si="8">G34-H34</f>
        <v>0</v>
      </c>
      <c r="J34" s="314"/>
      <c r="K34" s="311"/>
    </row>
    <row r="35" spans="1:22" x14ac:dyDescent="0.2">
      <c r="A35" s="307"/>
      <c r="B35" s="315" t="s">
        <v>289</v>
      </c>
      <c r="C35" s="316"/>
      <c r="D35" s="316">
        <v>1</v>
      </c>
      <c r="E35" s="316" t="s">
        <v>241</v>
      </c>
      <c r="F35" s="317">
        <v>0</v>
      </c>
      <c r="G35" s="299">
        <f t="shared" si="7"/>
        <v>0</v>
      </c>
      <c r="H35" s="314">
        <v>0</v>
      </c>
      <c r="I35" s="299">
        <f t="shared" si="8"/>
        <v>0</v>
      </c>
      <c r="J35" s="314"/>
      <c r="K35" s="311"/>
    </row>
    <row r="36" spans="1:22" x14ac:dyDescent="0.2">
      <c r="A36" s="307"/>
      <c r="B36" s="315"/>
      <c r="D36" s="312"/>
      <c r="E36" s="312"/>
      <c r="F36" s="319"/>
      <c r="G36" s="299"/>
      <c r="H36" s="295"/>
      <c r="I36" s="299"/>
      <c r="J36" s="295"/>
      <c r="K36" s="308"/>
    </row>
    <row r="37" spans="1:22" s="278" customFormat="1" ht="15.75" x14ac:dyDescent="0.25">
      <c r="A37" s="305"/>
      <c r="B37" s="305" t="s">
        <v>283</v>
      </c>
      <c r="C37" s="309"/>
      <c r="D37" s="309"/>
      <c r="E37" s="309"/>
      <c r="F37" s="310"/>
      <c r="G37" s="337">
        <f>SUBTOTAL(9,G29:G36)</f>
        <v>0</v>
      </c>
      <c r="H37" s="337">
        <f>SUBTOTAL(9,H29:H36)</f>
        <v>0</v>
      </c>
      <c r="I37" s="337" t="s">
        <v>83</v>
      </c>
      <c r="J37" s="312"/>
      <c r="K37" s="308"/>
      <c r="L37" s="326"/>
      <c r="M37" s="326"/>
      <c r="N37" s="326"/>
      <c r="O37" s="326"/>
      <c r="P37" s="326"/>
      <c r="Q37" s="326"/>
      <c r="R37" s="326"/>
      <c r="S37" s="326"/>
      <c r="T37" s="326"/>
      <c r="U37" s="326"/>
      <c r="V37" s="326"/>
    </row>
    <row r="38" spans="1:22" x14ac:dyDescent="0.2">
      <c r="A38" s="307"/>
      <c r="B38" s="307"/>
      <c r="C38" s="308"/>
      <c r="D38" s="308"/>
      <c r="E38" s="308"/>
      <c r="F38" s="297"/>
      <c r="G38" s="299"/>
      <c r="H38" s="295"/>
      <c r="I38" s="299"/>
      <c r="J38" s="312"/>
      <c r="K38" s="308"/>
    </row>
    <row r="39" spans="1:22" ht="15.75" x14ac:dyDescent="0.25">
      <c r="A39" s="305">
        <v>4</v>
      </c>
      <c r="B39" s="305" t="s">
        <v>374</v>
      </c>
      <c r="C39" s="309"/>
      <c r="D39" s="309"/>
      <c r="E39" s="309"/>
      <c r="F39" s="310"/>
      <c r="G39" s="299"/>
      <c r="H39" s="295"/>
      <c r="I39" s="299"/>
      <c r="J39" s="312"/>
      <c r="K39" s="308"/>
    </row>
    <row r="40" spans="1:22" x14ac:dyDescent="0.2">
      <c r="A40" s="307"/>
      <c r="B40" s="315" t="s">
        <v>374</v>
      </c>
      <c r="C40" s="316"/>
      <c r="D40" s="316">
        <v>0</v>
      </c>
      <c r="E40" s="316" t="s">
        <v>25</v>
      </c>
      <c r="F40" s="317">
        <v>0</v>
      </c>
      <c r="G40" s="299">
        <f t="shared" ref="G40" si="9">D40*F40</f>
        <v>0</v>
      </c>
      <c r="H40" s="314">
        <v>0</v>
      </c>
      <c r="I40" s="299">
        <f>G40-H40</f>
        <v>0</v>
      </c>
      <c r="J40" s="316"/>
      <c r="K40" s="311"/>
    </row>
    <row r="41" spans="1:22" x14ac:dyDescent="0.2">
      <c r="A41" s="307"/>
      <c r="B41" s="315" t="s">
        <v>375</v>
      </c>
      <c r="C41" s="316"/>
      <c r="D41" s="316">
        <v>0</v>
      </c>
      <c r="E41" s="316" t="s">
        <v>25</v>
      </c>
      <c r="F41" s="317">
        <v>0</v>
      </c>
      <c r="G41" s="299">
        <f t="shared" ref="G41:G42" si="10">D41*F41</f>
        <v>0</v>
      </c>
      <c r="H41" s="314">
        <v>0</v>
      </c>
      <c r="I41" s="299">
        <f t="shared" ref="I41:I42" si="11">G41-H41</f>
        <v>0</v>
      </c>
      <c r="J41" s="316"/>
      <c r="K41" s="311"/>
    </row>
    <row r="42" spans="1:22" x14ac:dyDescent="0.2">
      <c r="A42" s="307"/>
      <c r="B42" s="315" t="s">
        <v>375</v>
      </c>
      <c r="C42" s="316"/>
      <c r="D42" s="316">
        <v>0</v>
      </c>
      <c r="E42" s="316" t="s">
        <v>25</v>
      </c>
      <c r="F42" s="317">
        <v>0</v>
      </c>
      <c r="G42" s="299">
        <f t="shared" si="10"/>
        <v>0</v>
      </c>
      <c r="H42" s="314">
        <v>0</v>
      </c>
      <c r="I42" s="299">
        <f t="shared" si="11"/>
        <v>0</v>
      </c>
      <c r="J42" s="314"/>
      <c r="K42" s="311"/>
    </row>
    <row r="43" spans="1:22" x14ac:dyDescent="0.2">
      <c r="A43" s="307"/>
      <c r="B43" s="315" t="s">
        <v>375</v>
      </c>
      <c r="C43" s="316"/>
      <c r="D43" s="316">
        <v>0</v>
      </c>
      <c r="E43" s="316" t="s">
        <v>25</v>
      </c>
      <c r="F43" s="317">
        <v>0</v>
      </c>
      <c r="G43" s="299">
        <f t="shared" ref="G43" si="12">D43*F43</f>
        <v>0</v>
      </c>
      <c r="H43" s="314">
        <v>0</v>
      </c>
      <c r="I43" s="299">
        <f t="shared" ref="I43" si="13">G43-H43</f>
        <v>0</v>
      </c>
      <c r="J43" s="314"/>
      <c r="K43" s="311"/>
    </row>
    <row r="44" spans="1:22" x14ac:dyDescent="0.2">
      <c r="A44" s="307"/>
      <c r="B44" s="307"/>
      <c r="C44" s="308"/>
      <c r="D44" s="308"/>
      <c r="E44" s="308"/>
      <c r="F44" s="320"/>
      <c r="G44" s="299"/>
      <c r="H44" s="295"/>
      <c r="I44" s="299"/>
      <c r="J44" s="312"/>
      <c r="K44" s="312"/>
    </row>
    <row r="45" spans="1:22" s="278" customFormat="1" ht="15.75" x14ac:dyDescent="0.25">
      <c r="A45" s="305"/>
      <c r="B45" s="305" t="s">
        <v>283</v>
      </c>
      <c r="C45" s="309"/>
      <c r="D45" s="309"/>
      <c r="E45" s="309"/>
      <c r="F45" s="310"/>
      <c r="G45" s="337">
        <f>SUBTOTAL(9,G39:G44)</f>
        <v>0</v>
      </c>
      <c r="H45" s="337">
        <f>SUBTOTAL(9,H39:H44)</f>
        <v>0</v>
      </c>
      <c r="I45" s="337">
        <f>SUBTOTAL(9,I39:I44)</f>
        <v>0</v>
      </c>
      <c r="J45" s="312"/>
      <c r="K45" s="309"/>
      <c r="L45" s="326"/>
      <c r="M45" s="326"/>
      <c r="N45" s="326"/>
      <c r="O45" s="326"/>
      <c r="P45" s="326"/>
      <c r="Q45" s="326"/>
      <c r="R45" s="326"/>
      <c r="S45" s="326"/>
      <c r="T45" s="326"/>
      <c r="U45" s="326"/>
      <c r="V45" s="326"/>
    </row>
    <row r="46" spans="1:22" x14ac:dyDescent="0.2">
      <c r="A46" s="307"/>
      <c r="B46" s="307"/>
      <c r="C46" s="308"/>
      <c r="D46" s="308"/>
      <c r="E46" s="308"/>
      <c r="F46" s="297"/>
      <c r="G46" s="299"/>
      <c r="H46" s="295"/>
      <c r="I46" s="299"/>
      <c r="J46" s="295"/>
      <c r="K46" s="308"/>
      <c r="L46" s="327"/>
    </row>
    <row r="47" spans="1:22" ht="15.75" x14ac:dyDescent="0.25">
      <c r="A47" s="305">
        <v>5</v>
      </c>
      <c r="B47" s="305" t="s">
        <v>379</v>
      </c>
      <c r="C47" s="309"/>
      <c r="D47" s="309"/>
      <c r="E47" s="309"/>
      <c r="F47" s="310"/>
      <c r="G47" s="299"/>
      <c r="H47" s="295"/>
      <c r="I47" s="299"/>
      <c r="J47" s="295"/>
      <c r="K47" s="308"/>
      <c r="L47" s="327"/>
    </row>
    <row r="48" spans="1:22" x14ac:dyDescent="0.2">
      <c r="A48" s="307"/>
      <c r="B48" s="315" t="s">
        <v>390</v>
      </c>
      <c r="C48" s="316"/>
      <c r="D48" s="316">
        <v>0</v>
      </c>
      <c r="E48" s="316" t="s">
        <v>275</v>
      </c>
      <c r="F48" s="317">
        <v>0</v>
      </c>
      <c r="G48" s="299">
        <f>D48*F48</f>
        <v>0</v>
      </c>
      <c r="H48" s="314">
        <v>0</v>
      </c>
      <c r="I48" s="299">
        <f t="shared" ref="I48:I55" si="14">G48-H48</f>
        <v>0</v>
      </c>
      <c r="J48" s="316"/>
      <c r="K48" s="311"/>
    </row>
    <row r="49" spans="1:22" x14ac:dyDescent="0.2">
      <c r="A49" s="307"/>
      <c r="B49" s="315" t="s">
        <v>391</v>
      </c>
      <c r="C49" s="316"/>
      <c r="D49" s="316">
        <v>0</v>
      </c>
      <c r="E49" s="316" t="s">
        <v>275</v>
      </c>
      <c r="F49" s="317">
        <v>0</v>
      </c>
      <c r="G49" s="299">
        <f t="shared" ref="G49:G55" si="15">D49*F49</f>
        <v>0</v>
      </c>
      <c r="H49" s="314">
        <v>0</v>
      </c>
      <c r="I49" s="299">
        <f t="shared" si="14"/>
        <v>0</v>
      </c>
      <c r="J49" s="316"/>
      <c r="K49" s="311"/>
    </row>
    <row r="50" spans="1:22" x14ac:dyDescent="0.2">
      <c r="A50" s="307"/>
      <c r="B50" s="315" t="s">
        <v>392</v>
      </c>
      <c r="C50" s="316"/>
      <c r="D50" s="316">
        <v>0</v>
      </c>
      <c r="E50" s="316" t="s">
        <v>206</v>
      </c>
      <c r="F50" s="317">
        <v>0</v>
      </c>
      <c r="G50" s="299">
        <f t="shared" si="15"/>
        <v>0</v>
      </c>
      <c r="H50" s="314">
        <v>0</v>
      </c>
      <c r="I50" s="299">
        <f>G50-H50</f>
        <v>0</v>
      </c>
      <c r="J50" s="316"/>
      <c r="K50" s="311"/>
    </row>
    <row r="51" spans="1:22" x14ac:dyDescent="0.2">
      <c r="A51" s="307"/>
      <c r="B51" s="315" t="s">
        <v>293</v>
      </c>
      <c r="C51" s="316"/>
      <c r="D51" s="316">
        <v>0</v>
      </c>
      <c r="E51" s="316" t="s">
        <v>206</v>
      </c>
      <c r="F51" s="317">
        <v>0</v>
      </c>
      <c r="G51" s="299">
        <f t="shared" si="15"/>
        <v>0</v>
      </c>
      <c r="H51" s="314">
        <v>0</v>
      </c>
      <c r="I51" s="299">
        <f t="shared" si="14"/>
        <v>0</v>
      </c>
      <c r="J51" s="316"/>
      <c r="K51" s="311"/>
    </row>
    <row r="52" spans="1:22" x14ac:dyDescent="0.2">
      <c r="A52" s="307"/>
      <c r="B52" s="315" t="s">
        <v>394</v>
      </c>
      <c r="C52" s="316"/>
      <c r="D52" s="316">
        <v>1</v>
      </c>
      <c r="E52" s="316" t="s">
        <v>241</v>
      </c>
      <c r="F52" s="317">
        <v>0</v>
      </c>
      <c r="G52" s="299">
        <f t="shared" si="15"/>
        <v>0</v>
      </c>
      <c r="H52" s="314">
        <v>0</v>
      </c>
      <c r="I52" s="299">
        <f t="shared" si="14"/>
        <v>0</v>
      </c>
      <c r="J52" s="316"/>
      <c r="K52" s="311"/>
    </row>
    <row r="53" spans="1:22" x14ac:dyDescent="0.2">
      <c r="A53" s="307"/>
      <c r="B53" s="315" t="s">
        <v>393</v>
      </c>
      <c r="C53" s="316"/>
      <c r="D53" s="316">
        <v>1</v>
      </c>
      <c r="E53" s="316" t="s">
        <v>241</v>
      </c>
      <c r="F53" s="317">
        <v>0</v>
      </c>
      <c r="G53" s="299">
        <f t="shared" si="15"/>
        <v>0</v>
      </c>
      <c r="H53" s="314">
        <v>0</v>
      </c>
      <c r="I53" s="299">
        <f>G53-H53</f>
        <v>0</v>
      </c>
      <c r="J53" s="316"/>
      <c r="K53" s="311"/>
    </row>
    <row r="54" spans="1:22" x14ac:dyDescent="0.2">
      <c r="A54" s="307"/>
      <c r="B54" s="315" t="s">
        <v>294</v>
      </c>
      <c r="C54" s="316"/>
      <c r="D54" s="316">
        <v>1</v>
      </c>
      <c r="E54" s="316" t="s">
        <v>241</v>
      </c>
      <c r="F54" s="317">
        <v>0</v>
      </c>
      <c r="G54" s="299">
        <f t="shared" si="15"/>
        <v>0</v>
      </c>
      <c r="H54" s="314">
        <v>0</v>
      </c>
      <c r="I54" s="299">
        <f t="shared" si="14"/>
        <v>0</v>
      </c>
      <c r="J54" s="314"/>
      <c r="K54" s="311"/>
    </row>
    <row r="55" spans="1:22" x14ac:dyDescent="0.2">
      <c r="A55" s="307"/>
      <c r="B55" s="315" t="s">
        <v>289</v>
      </c>
      <c r="C55" s="316"/>
      <c r="D55" s="316">
        <v>1</v>
      </c>
      <c r="E55" s="316" t="s">
        <v>241</v>
      </c>
      <c r="F55" s="317">
        <v>0</v>
      </c>
      <c r="G55" s="299">
        <f t="shared" si="15"/>
        <v>0</v>
      </c>
      <c r="H55" s="314">
        <v>0</v>
      </c>
      <c r="I55" s="299">
        <f t="shared" si="14"/>
        <v>0</v>
      </c>
      <c r="J55" s="314"/>
      <c r="K55" s="311"/>
    </row>
    <row r="56" spans="1:22" x14ac:dyDescent="0.2">
      <c r="A56" s="307"/>
      <c r="B56" s="315" t="s">
        <v>289</v>
      </c>
      <c r="C56" s="316"/>
      <c r="D56" s="316">
        <v>1</v>
      </c>
      <c r="E56" s="316" t="s">
        <v>241</v>
      </c>
      <c r="F56" s="317">
        <v>0</v>
      </c>
      <c r="G56" s="299">
        <f t="shared" ref="G56:G57" si="16">D56*F56</f>
        <v>0</v>
      </c>
      <c r="H56" s="314">
        <v>0</v>
      </c>
      <c r="I56" s="299">
        <f t="shared" ref="I56:I57" si="17">G56-H56</f>
        <v>0</v>
      </c>
      <c r="J56" s="314"/>
      <c r="K56" s="311"/>
    </row>
    <row r="57" spans="1:22" x14ac:dyDescent="0.2">
      <c r="A57" s="307"/>
      <c r="B57" s="315" t="s">
        <v>289</v>
      </c>
      <c r="C57" s="316"/>
      <c r="D57" s="316">
        <v>1</v>
      </c>
      <c r="E57" s="316" t="s">
        <v>241</v>
      </c>
      <c r="F57" s="317">
        <v>0</v>
      </c>
      <c r="G57" s="299">
        <f t="shared" si="16"/>
        <v>0</v>
      </c>
      <c r="H57" s="314">
        <v>0</v>
      </c>
      <c r="I57" s="299">
        <f t="shared" si="17"/>
        <v>0</v>
      </c>
      <c r="J57" s="314"/>
      <c r="K57" s="311"/>
    </row>
    <row r="58" spans="1:22" x14ac:dyDescent="0.2">
      <c r="A58" s="307"/>
      <c r="B58" s="307"/>
      <c r="C58" s="308"/>
      <c r="D58" s="308"/>
      <c r="E58" s="308"/>
      <c r="F58" s="297"/>
      <c r="G58" s="299"/>
      <c r="H58" s="295"/>
      <c r="I58" s="299"/>
      <c r="J58" s="295"/>
      <c r="K58" s="308"/>
    </row>
    <row r="59" spans="1:22" s="278" customFormat="1" ht="15.75" x14ac:dyDescent="0.25">
      <c r="A59" s="305"/>
      <c r="B59" s="305" t="s">
        <v>283</v>
      </c>
      <c r="C59" s="309"/>
      <c r="D59" s="309"/>
      <c r="E59" s="309"/>
      <c r="F59" s="310"/>
      <c r="G59" s="337">
        <f>SUBTOTAL(9,G47:G58)</f>
        <v>0</v>
      </c>
      <c r="H59" s="337">
        <f t="shared" ref="H59:I59" si="18">SUBTOTAL(9,H47:H58)</f>
        <v>0</v>
      </c>
      <c r="I59" s="337">
        <f t="shared" si="18"/>
        <v>0</v>
      </c>
      <c r="J59" s="296"/>
      <c r="K59" s="309"/>
      <c r="L59" s="326"/>
      <c r="M59" s="326"/>
      <c r="N59" s="326"/>
      <c r="O59" s="326"/>
      <c r="P59" s="326"/>
      <c r="Q59" s="326"/>
      <c r="R59" s="326"/>
      <c r="S59" s="326"/>
      <c r="T59" s="326"/>
      <c r="U59" s="326"/>
      <c r="V59" s="326"/>
    </row>
    <row r="60" spans="1:22" x14ac:dyDescent="0.2">
      <c r="A60" s="307"/>
      <c r="B60" s="307"/>
      <c r="C60" s="308"/>
      <c r="D60" s="308"/>
      <c r="E60" s="308"/>
      <c r="F60" s="297"/>
      <c r="G60" s="299"/>
      <c r="H60" s="295"/>
      <c r="I60" s="299"/>
      <c r="J60" s="295"/>
      <c r="K60" s="308"/>
    </row>
    <row r="61" spans="1:22" ht="15.75" x14ac:dyDescent="0.25">
      <c r="A61" s="305">
        <v>6</v>
      </c>
      <c r="B61" s="305" t="s">
        <v>381</v>
      </c>
      <c r="C61" s="309"/>
      <c r="D61" s="309"/>
      <c r="E61" s="309"/>
      <c r="F61" s="310"/>
      <c r="G61" s="299"/>
      <c r="H61" s="295"/>
      <c r="I61" s="299"/>
      <c r="J61" s="295"/>
      <c r="K61" s="312"/>
    </row>
    <row r="62" spans="1:22" x14ac:dyDescent="0.2">
      <c r="A62" s="307"/>
      <c r="B62" s="315" t="s">
        <v>295</v>
      </c>
      <c r="C62" s="316"/>
      <c r="D62" s="316">
        <v>1</v>
      </c>
      <c r="E62" s="316" t="s">
        <v>241</v>
      </c>
      <c r="F62" s="317">
        <v>0</v>
      </c>
      <c r="G62" s="299">
        <f t="shared" ref="G62:G73" si="19">D62*F62</f>
        <v>0</v>
      </c>
      <c r="H62" s="314">
        <v>0</v>
      </c>
      <c r="I62" s="299">
        <f t="shared" ref="I62:I74" si="20">G62-H62</f>
        <v>0</v>
      </c>
      <c r="J62" s="316"/>
      <c r="K62" s="311"/>
    </row>
    <row r="63" spans="1:22" x14ac:dyDescent="0.2">
      <c r="A63" s="307"/>
      <c r="B63" s="315" t="s">
        <v>397</v>
      </c>
      <c r="C63" s="316"/>
      <c r="D63" s="316">
        <v>1</v>
      </c>
      <c r="E63" s="316" t="s">
        <v>241</v>
      </c>
      <c r="F63" s="317">
        <v>0</v>
      </c>
      <c r="G63" s="299">
        <f t="shared" si="19"/>
        <v>0</v>
      </c>
      <c r="H63" s="314">
        <v>0</v>
      </c>
      <c r="I63" s="299">
        <f t="shared" si="20"/>
        <v>0</v>
      </c>
      <c r="J63" s="316"/>
      <c r="K63" s="311"/>
    </row>
    <row r="64" spans="1:22" x14ac:dyDescent="0.2">
      <c r="A64" s="307"/>
      <c r="B64" s="315" t="s">
        <v>399</v>
      </c>
      <c r="C64" s="316"/>
      <c r="D64" s="316">
        <v>1</v>
      </c>
      <c r="E64" s="316" t="s">
        <v>241</v>
      </c>
      <c r="F64" s="317">
        <v>0</v>
      </c>
      <c r="G64" s="299">
        <f t="shared" si="19"/>
        <v>0</v>
      </c>
      <c r="H64" s="314">
        <v>0</v>
      </c>
      <c r="I64" s="299">
        <f>G64-H64</f>
        <v>0</v>
      </c>
      <c r="J64" s="316"/>
      <c r="K64" s="311"/>
    </row>
    <row r="65" spans="1:22" x14ac:dyDescent="0.2">
      <c r="A65" s="307"/>
      <c r="B65" s="315" t="s">
        <v>296</v>
      </c>
      <c r="C65" s="316"/>
      <c r="D65" s="316">
        <v>1</v>
      </c>
      <c r="E65" s="316" t="s">
        <v>241</v>
      </c>
      <c r="F65" s="317">
        <v>0</v>
      </c>
      <c r="G65" s="299">
        <f t="shared" si="19"/>
        <v>0</v>
      </c>
      <c r="H65" s="314">
        <v>0</v>
      </c>
      <c r="I65" s="299">
        <f t="shared" si="20"/>
        <v>0</v>
      </c>
      <c r="J65" s="316"/>
      <c r="K65" s="311"/>
    </row>
    <row r="66" spans="1:22" x14ac:dyDescent="0.2">
      <c r="A66" s="307"/>
      <c r="B66" s="315" t="s">
        <v>156</v>
      </c>
      <c r="C66" s="316"/>
      <c r="D66" s="316">
        <v>1</v>
      </c>
      <c r="E66" s="316" t="s">
        <v>241</v>
      </c>
      <c r="F66" s="317">
        <v>0</v>
      </c>
      <c r="G66" s="299">
        <f t="shared" si="19"/>
        <v>0</v>
      </c>
      <c r="H66" s="314">
        <v>0</v>
      </c>
      <c r="I66" s="299">
        <f t="shared" si="20"/>
        <v>0</v>
      </c>
      <c r="J66" s="316"/>
      <c r="K66" s="311"/>
      <c r="O66" s="327"/>
    </row>
    <row r="67" spans="1:22" x14ac:dyDescent="0.2">
      <c r="A67" s="307"/>
      <c r="B67" s="315" t="s">
        <v>400</v>
      </c>
      <c r="C67" s="316"/>
      <c r="D67" s="316">
        <v>1</v>
      </c>
      <c r="E67" s="316" t="s">
        <v>241</v>
      </c>
      <c r="F67" s="317">
        <v>0</v>
      </c>
      <c r="G67" s="299">
        <f t="shared" si="19"/>
        <v>0</v>
      </c>
      <c r="H67" s="314">
        <v>0</v>
      </c>
      <c r="I67" s="299">
        <f t="shared" si="20"/>
        <v>0</v>
      </c>
      <c r="J67" s="316"/>
      <c r="K67" s="311"/>
      <c r="O67" s="327"/>
    </row>
    <row r="68" spans="1:22" x14ac:dyDescent="0.2">
      <c r="A68" s="307"/>
      <c r="B68" s="315" t="s">
        <v>401</v>
      </c>
      <c r="C68" s="316"/>
      <c r="D68" s="316">
        <v>1</v>
      </c>
      <c r="E68" s="316" t="s">
        <v>241</v>
      </c>
      <c r="F68" s="317">
        <v>0</v>
      </c>
      <c r="G68" s="299">
        <f t="shared" si="19"/>
        <v>0</v>
      </c>
      <c r="H68" s="314">
        <v>0</v>
      </c>
      <c r="I68" s="299">
        <f t="shared" si="20"/>
        <v>0</v>
      </c>
      <c r="J68" s="316"/>
      <c r="K68" s="311"/>
      <c r="O68" s="327"/>
    </row>
    <row r="69" spans="1:22" x14ac:dyDescent="0.2">
      <c r="A69" s="307"/>
      <c r="B69" s="315" t="s">
        <v>403</v>
      </c>
      <c r="C69" s="316"/>
      <c r="D69" s="316">
        <v>1</v>
      </c>
      <c r="E69" s="316" t="s">
        <v>241</v>
      </c>
      <c r="F69" s="317">
        <v>0</v>
      </c>
      <c r="G69" s="299">
        <f t="shared" si="19"/>
        <v>0</v>
      </c>
      <c r="H69" s="314">
        <v>0</v>
      </c>
      <c r="I69" s="299">
        <f t="shared" si="20"/>
        <v>0</v>
      </c>
      <c r="J69" s="316"/>
      <c r="K69" s="311"/>
      <c r="O69" s="327"/>
    </row>
    <row r="70" spans="1:22" x14ac:dyDescent="0.2">
      <c r="A70" s="307"/>
      <c r="B70" s="315" t="s">
        <v>405</v>
      </c>
      <c r="C70" s="316"/>
      <c r="D70" s="316">
        <v>1</v>
      </c>
      <c r="E70" s="316" t="s">
        <v>241</v>
      </c>
      <c r="F70" s="317">
        <v>0</v>
      </c>
      <c r="G70" s="299">
        <f t="shared" si="19"/>
        <v>0</v>
      </c>
      <c r="H70" s="314">
        <v>0</v>
      </c>
      <c r="I70" s="299">
        <f t="shared" si="20"/>
        <v>0</v>
      </c>
      <c r="J70" s="316"/>
      <c r="K70" s="311"/>
      <c r="O70" s="327"/>
    </row>
    <row r="71" spans="1:22" x14ac:dyDescent="0.2">
      <c r="A71" s="307"/>
      <c r="B71" s="315" t="s">
        <v>406</v>
      </c>
      <c r="C71" s="316"/>
      <c r="D71" s="316">
        <v>1</v>
      </c>
      <c r="E71" s="316" t="s">
        <v>241</v>
      </c>
      <c r="F71" s="317">
        <v>0</v>
      </c>
      <c r="G71" s="299">
        <f t="shared" si="19"/>
        <v>0</v>
      </c>
      <c r="H71" s="314">
        <v>0</v>
      </c>
      <c r="I71" s="299">
        <f t="shared" si="20"/>
        <v>0</v>
      </c>
      <c r="J71" s="316"/>
      <c r="K71" s="311"/>
    </row>
    <row r="72" spans="1:22" x14ac:dyDescent="0.2">
      <c r="A72" s="307"/>
      <c r="B72" s="315" t="s">
        <v>407</v>
      </c>
      <c r="C72" s="316"/>
      <c r="D72" s="316">
        <v>1</v>
      </c>
      <c r="E72" s="316" t="s">
        <v>241</v>
      </c>
      <c r="F72" s="317">
        <v>0</v>
      </c>
      <c r="G72" s="299">
        <f t="shared" si="19"/>
        <v>0</v>
      </c>
      <c r="H72" s="314">
        <v>0</v>
      </c>
      <c r="I72" s="299">
        <f t="shared" si="20"/>
        <v>0</v>
      </c>
      <c r="J72" s="314"/>
      <c r="K72" s="311"/>
    </row>
    <row r="73" spans="1:22" x14ac:dyDescent="0.2">
      <c r="A73" s="307"/>
      <c r="B73" s="315" t="s">
        <v>408</v>
      </c>
      <c r="C73" s="316"/>
      <c r="D73" s="316">
        <v>1</v>
      </c>
      <c r="E73" s="316" t="s">
        <v>241</v>
      </c>
      <c r="F73" s="317">
        <v>0</v>
      </c>
      <c r="G73" s="299">
        <f t="shared" si="19"/>
        <v>0</v>
      </c>
      <c r="H73" s="314">
        <v>0</v>
      </c>
      <c r="I73" s="299">
        <f t="shared" si="20"/>
        <v>0</v>
      </c>
      <c r="J73" s="314"/>
      <c r="K73" s="311"/>
    </row>
    <row r="74" spans="1:22" x14ac:dyDescent="0.2">
      <c r="A74" s="307"/>
      <c r="B74" s="315" t="s">
        <v>289</v>
      </c>
      <c r="C74" s="316"/>
      <c r="D74" s="316">
        <v>1</v>
      </c>
      <c r="E74" s="316" t="s">
        <v>241</v>
      </c>
      <c r="F74" s="317">
        <v>0</v>
      </c>
      <c r="G74" s="299">
        <f t="shared" ref="G74:G76" si="21">D74*F74</f>
        <v>0</v>
      </c>
      <c r="H74" s="314">
        <v>0</v>
      </c>
      <c r="I74" s="299">
        <f t="shared" si="20"/>
        <v>0</v>
      </c>
      <c r="J74" s="314"/>
      <c r="K74" s="311"/>
    </row>
    <row r="75" spans="1:22" x14ac:dyDescent="0.2">
      <c r="A75" s="307"/>
      <c r="B75" s="315" t="s">
        <v>289</v>
      </c>
      <c r="C75" s="316"/>
      <c r="D75" s="316">
        <v>1</v>
      </c>
      <c r="E75" s="316" t="s">
        <v>241</v>
      </c>
      <c r="F75" s="317">
        <v>0</v>
      </c>
      <c r="G75" s="299">
        <f t="shared" si="21"/>
        <v>0</v>
      </c>
      <c r="H75" s="314">
        <v>0</v>
      </c>
      <c r="I75" s="299">
        <f t="shared" ref="I75:I76" si="22">G75-H75</f>
        <v>0</v>
      </c>
      <c r="J75" s="314"/>
      <c r="K75" s="311"/>
    </row>
    <row r="76" spans="1:22" x14ac:dyDescent="0.2">
      <c r="A76" s="307"/>
      <c r="B76" s="315" t="s">
        <v>289</v>
      </c>
      <c r="C76" s="316"/>
      <c r="D76" s="316">
        <v>1</v>
      </c>
      <c r="E76" s="316" t="s">
        <v>241</v>
      </c>
      <c r="F76" s="317">
        <v>0</v>
      </c>
      <c r="G76" s="299">
        <f t="shared" si="21"/>
        <v>0</v>
      </c>
      <c r="H76" s="314">
        <v>0</v>
      </c>
      <c r="I76" s="299">
        <f t="shared" si="22"/>
        <v>0</v>
      </c>
      <c r="J76" s="314"/>
      <c r="K76" s="311"/>
    </row>
    <row r="77" spans="1:22" x14ac:dyDescent="0.2">
      <c r="A77" s="307"/>
      <c r="B77" s="315"/>
      <c r="C77" s="312"/>
      <c r="D77" s="312"/>
      <c r="E77" s="312"/>
      <c r="F77" s="319"/>
      <c r="G77" s="299"/>
      <c r="H77" s="295"/>
      <c r="I77" s="299"/>
      <c r="J77" s="295"/>
      <c r="K77" s="308"/>
    </row>
    <row r="78" spans="1:22" s="278" customFormat="1" ht="15.75" x14ac:dyDescent="0.25">
      <c r="A78" s="305"/>
      <c r="B78" s="305" t="s">
        <v>283</v>
      </c>
      <c r="C78" s="309"/>
      <c r="D78" s="309"/>
      <c r="E78" s="309"/>
      <c r="F78" s="310"/>
      <c r="G78" s="337">
        <f>SUBTOTAL(9,G61:G77)</f>
        <v>0</v>
      </c>
      <c r="H78" s="337">
        <f t="shared" ref="H78:I78" si="23">SUBTOTAL(9,H61:H77)</f>
        <v>0</v>
      </c>
      <c r="I78" s="337">
        <f t="shared" si="23"/>
        <v>0</v>
      </c>
      <c r="J78" s="296"/>
      <c r="K78" s="309"/>
      <c r="L78" s="326"/>
      <c r="M78" s="326"/>
      <c r="N78" s="326"/>
      <c r="O78" s="326"/>
      <c r="P78" s="326"/>
      <c r="Q78" s="326"/>
      <c r="R78" s="326"/>
      <c r="S78" s="326"/>
      <c r="T78" s="326"/>
      <c r="U78" s="326"/>
      <c r="V78" s="326"/>
    </row>
    <row r="79" spans="1:22" x14ac:dyDescent="0.2">
      <c r="A79" s="307"/>
      <c r="B79" s="307"/>
      <c r="C79" s="308"/>
      <c r="D79" s="308"/>
      <c r="E79" s="308"/>
      <c r="F79" s="297"/>
      <c r="G79" s="299"/>
      <c r="H79" s="295"/>
      <c r="I79" s="299"/>
      <c r="J79" s="295"/>
      <c r="K79" s="308"/>
    </row>
    <row r="80" spans="1:22" ht="15.75" x14ac:dyDescent="0.25">
      <c r="A80" s="305">
        <v>7</v>
      </c>
      <c r="B80" s="305" t="s">
        <v>382</v>
      </c>
      <c r="C80" s="309"/>
      <c r="D80" s="309"/>
      <c r="E80" s="309"/>
      <c r="F80" s="310"/>
      <c r="G80" s="299"/>
      <c r="H80" s="295"/>
      <c r="I80" s="299"/>
      <c r="J80" s="295"/>
      <c r="K80" s="308"/>
    </row>
    <row r="81" spans="1:22" x14ac:dyDescent="0.2">
      <c r="A81" s="307"/>
      <c r="B81" s="315" t="s">
        <v>410</v>
      </c>
      <c r="C81" s="316"/>
      <c r="D81" s="316">
        <v>1</v>
      </c>
      <c r="E81" s="316" t="s">
        <v>241</v>
      </c>
      <c r="F81" s="317">
        <v>0</v>
      </c>
      <c r="G81" s="299">
        <f t="shared" ref="G81:G90" si="24">D81*F81</f>
        <v>0</v>
      </c>
      <c r="H81" s="314">
        <v>0</v>
      </c>
      <c r="I81" s="299">
        <f t="shared" ref="I81:I90" si="25">G81-H81</f>
        <v>0</v>
      </c>
      <c r="J81" s="314"/>
      <c r="K81" s="311"/>
    </row>
    <row r="82" spans="1:22" x14ac:dyDescent="0.2">
      <c r="A82" s="307"/>
      <c r="B82" s="315" t="s">
        <v>412</v>
      </c>
      <c r="C82" s="316"/>
      <c r="D82" s="316">
        <v>1</v>
      </c>
      <c r="E82" s="316" t="s">
        <v>241</v>
      </c>
      <c r="F82" s="317">
        <v>0</v>
      </c>
      <c r="G82" s="299">
        <f t="shared" si="24"/>
        <v>0</v>
      </c>
      <c r="H82" s="314">
        <v>0</v>
      </c>
      <c r="I82" s="299">
        <f t="shared" si="25"/>
        <v>0</v>
      </c>
      <c r="J82" s="314"/>
      <c r="K82" s="311"/>
    </row>
    <row r="83" spans="1:22" x14ac:dyDescent="0.2">
      <c r="A83" s="307"/>
      <c r="B83" s="315" t="s">
        <v>414</v>
      </c>
      <c r="C83" s="316"/>
      <c r="D83" s="316">
        <v>1</v>
      </c>
      <c r="E83" s="316" t="s">
        <v>241</v>
      </c>
      <c r="F83" s="317">
        <v>0</v>
      </c>
      <c r="G83" s="299">
        <f>D83*F83</f>
        <v>0</v>
      </c>
      <c r="H83" s="314">
        <v>0</v>
      </c>
      <c r="I83" s="299">
        <f t="shared" si="25"/>
        <v>0</v>
      </c>
      <c r="J83" s="314"/>
      <c r="K83" s="311"/>
    </row>
    <row r="84" spans="1:22" x14ac:dyDescent="0.2">
      <c r="A84" s="307"/>
      <c r="B84" s="315" t="s">
        <v>416</v>
      </c>
      <c r="C84" s="316"/>
      <c r="D84" s="316">
        <v>1</v>
      </c>
      <c r="E84" s="316" t="s">
        <v>241</v>
      </c>
      <c r="F84" s="317">
        <v>0</v>
      </c>
      <c r="G84" s="299">
        <f t="shared" si="24"/>
        <v>0</v>
      </c>
      <c r="H84" s="314">
        <v>0</v>
      </c>
      <c r="I84" s="299">
        <f t="shared" si="25"/>
        <v>0</v>
      </c>
      <c r="J84" s="314"/>
      <c r="K84" s="311"/>
    </row>
    <row r="85" spans="1:22" x14ac:dyDescent="0.2">
      <c r="A85" s="307"/>
      <c r="B85" s="315" t="s">
        <v>417</v>
      </c>
      <c r="C85" s="316"/>
      <c r="D85" s="316">
        <v>1</v>
      </c>
      <c r="E85" s="316" t="s">
        <v>241</v>
      </c>
      <c r="F85" s="317">
        <v>0</v>
      </c>
      <c r="G85" s="299">
        <f t="shared" si="24"/>
        <v>0</v>
      </c>
      <c r="H85" s="314">
        <v>0</v>
      </c>
      <c r="I85" s="299">
        <f t="shared" si="25"/>
        <v>0</v>
      </c>
      <c r="J85" s="314"/>
      <c r="K85" s="311"/>
    </row>
    <row r="86" spans="1:22" x14ac:dyDescent="0.2">
      <c r="A86" s="307"/>
      <c r="B86" s="315" t="s">
        <v>418</v>
      </c>
      <c r="C86" s="316"/>
      <c r="D86" s="316">
        <v>1</v>
      </c>
      <c r="E86" s="316" t="s">
        <v>241</v>
      </c>
      <c r="F86" s="317">
        <v>0</v>
      </c>
      <c r="G86" s="299">
        <f t="shared" si="24"/>
        <v>0</v>
      </c>
      <c r="H86" s="314">
        <v>0</v>
      </c>
      <c r="I86" s="299">
        <f t="shared" si="25"/>
        <v>0</v>
      </c>
      <c r="J86" s="314"/>
      <c r="K86" s="311"/>
    </row>
    <row r="87" spans="1:22" x14ac:dyDescent="0.2">
      <c r="A87" s="307"/>
      <c r="B87" s="315" t="s">
        <v>419</v>
      </c>
      <c r="C87" s="316"/>
      <c r="D87" s="316">
        <v>1</v>
      </c>
      <c r="E87" s="316" t="s">
        <v>241</v>
      </c>
      <c r="F87" s="317">
        <v>0</v>
      </c>
      <c r="G87" s="299">
        <f t="shared" si="24"/>
        <v>0</v>
      </c>
      <c r="H87" s="314">
        <v>0</v>
      </c>
      <c r="I87" s="299">
        <f t="shared" si="25"/>
        <v>0</v>
      </c>
      <c r="J87" s="314"/>
      <c r="K87" s="311"/>
    </row>
    <row r="88" spans="1:22" x14ac:dyDescent="0.2">
      <c r="A88" s="307"/>
      <c r="B88" s="315" t="s">
        <v>420</v>
      </c>
      <c r="C88" s="316"/>
      <c r="D88" s="316">
        <v>1</v>
      </c>
      <c r="E88" s="316" t="s">
        <v>241</v>
      </c>
      <c r="F88" s="317">
        <v>0</v>
      </c>
      <c r="G88" s="299">
        <f t="shared" si="24"/>
        <v>0</v>
      </c>
      <c r="H88" s="314">
        <v>0</v>
      </c>
      <c r="I88" s="299">
        <f t="shared" si="25"/>
        <v>0</v>
      </c>
      <c r="J88" s="314"/>
      <c r="K88" s="311"/>
    </row>
    <row r="89" spans="1:22" x14ac:dyDescent="0.2">
      <c r="A89" s="307"/>
      <c r="B89" s="315" t="s">
        <v>152</v>
      </c>
      <c r="C89" s="316"/>
      <c r="D89" s="316">
        <v>1</v>
      </c>
      <c r="E89" s="316" t="s">
        <v>241</v>
      </c>
      <c r="F89" s="317">
        <v>0</v>
      </c>
      <c r="G89" s="299">
        <f t="shared" si="24"/>
        <v>0</v>
      </c>
      <c r="H89" s="314">
        <v>0</v>
      </c>
      <c r="I89" s="299">
        <f t="shared" si="25"/>
        <v>0</v>
      </c>
      <c r="J89" s="314"/>
      <c r="K89" s="311"/>
    </row>
    <row r="90" spans="1:22" x14ac:dyDescent="0.2">
      <c r="A90" s="307"/>
      <c r="B90" s="315" t="s">
        <v>289</v>
      </c>
      <c r="C90" s="316"/>
      <c r="D90" s="316">
        <v>1</v>
      </c>
      <c r="E90" s="316" t="s">
        <v>241</v>
      </c>
      <c r="F90" s="317">
        <v>0</v>
      </c>
      <c r="G90" s="299">
        <f t="shared" si="24"/>
        <v>0</v>
      </c>
      <c r="H90" s="314">
        <v>0</v>
      </c>
      <c r="I90" s="299">
        <f t="shared" si="25"/>
        <v>0</v>
      </c>
      <c r="J90" s="314"/>
      <c r="K90" s="311"/>
    </row>
    <row r="91" spans="1:22" x14ac:dyDescent="0.2">
      <c r="A91" s="307"/>
      <c r="B91" s="315" t="s">
        <v>289</v>
      </c>
      <c r="C91" s="316"/>
      <c r="D91" s="316">
        <v>1</v>
      </c>
      <c r="E91" s="316" t="s">
        <v>241</v>
      </c>
      <c r="F91" s="317">
        <v>0</v>
      </c>
      <c r="G91" s="299">
        <f t="shared" ref="G91:G92" si="26">D91*F91</f>
        <v>0</v>
      </c>
      <c r="H91" s="314">
        <v>0</v>
      </c>
      <c r="I91" s="299">
        <f t="shared" ref="I91:I92" si="27">G91-H91</f>
        <v>0</v>
      </c>
      <c r="J91" s="314"/>
      <c r="K91" s="311"/>
    </row>
    <row r="92" spans="1:22" x14ac:dyDescent="0.2">
      <c r="A92" s="307"/>
      <c r="B92" s="315" t="s">
        <v>289</v>
      </c>
      <c r="C92" s="316"/>
      <c r="D92" s="316">
        <v>1</v>
      </c>
      <c r="E92" s="316" t="s">
        <v>241</v>
      </c>
      <c r="F92" s="317">
        <v>0</v>
      </c>
      <c r="G92" s="299">
        <f t="shared" si="26"/>
        <v>0</v>
      </c>
      <c r="H92" s="314">
        <v>0</v>
      </c>
      <c r="I92" s="299">
        <f t="shared" si="27"/>
        <v>0</v>
      </c>
      <c r="J92" s="314"/>
      <c r="K92" s="311"/>
    </row>
    <row r="93" spans="1:22" x14ac:dyDescent="0.2">
      <c r="A93" s="307"/>
      <c r="B93" s="315"/>
      <c r="C93" s="312"/>
      <c r="D93" s="316"/>
      <c r="E93" s="316"/>
      <c r="F93" s="317"/>
      <c r="G93" s="299"/>
      <c r="H93" s="314"/>
      <c r="I93" s="299"/>
      <c r="J93" s="295"/>
      <c r="K93" s="308"/>
    </row>
    <row r="94" spans="1:22" s="278" customFormat="1" ht="15.75" x14ac:dyDescent="0.25">
      <c r="A94" s="305"/>
      <c r="B94" s="305" t="s">
        <v>283</v>
      </c>
      <c r="C94" s="309"/>
      <c r="D94" s="309"/>
      <c r="E94" s="309"/>
      <c r="F94" s="310"/>
      <c r="G94" s="337">
        <f>SUBTOTAL(9,G80:G93)</f>
        <v>0</v>
      </c>
      <c r="H94" s="337">
        <f t="shared" ref="H94:I94" si="28">SUBTOTAL(9,H80:H93)</f>
        <v>0</v>
      </c>
      <c r="I94" s="337">
        <f t="shared" si="28"/>
        <v>0</v>
      </c>
      <c r="J94" s="296"/>
      <c r="K94" s="309"/>
      <c r="L94" s="326"/>
      <c r="M94" s="326"/>
      <c r="N94" s="326"/>
      <c r="O94" s="326"/>
      <c r="P94" s="326"/>
      <c r="Q94" s="326"/>
      <c r="R94" s="326"/>
      <c r="S94" s="326"/>
      <c r="T94" s="326"/>
      <c r="U94" s="326"/>
      <c r="V94" s="326"/>
    </row>
    <row r="95" spans="1:22" ht="14.25" customHeight="1" x14ac:dyDescent="0.2">
      <c r="A95" s="307"/>
      <c r="B95" s="307"/>
      <c r="C95" s="308"/>
      <c r="D95" s="308"/>
      <c r="E95" s="308"/>
      <c r="F95" s="297"/>
      <c r="G95" s="299"/>
      <c r="H95" s="295"/>
      <c r="I95" s="299"/>
      <c r="J95" s="295"/>
      <c r="K95" s="308"/>
    </row>
    <row r="96" spans="1:22" ht="15.75" x14ac:dyDescent="0.25">
      <c r="A96" s="305">
        <v>8</v>
      </c>
      <c r="B96" s="305" t="s">
        <v>383</v>
      </c>
      <c r="C96" s="309"/>
      <c r="D96" s="309"/>
      <c r="E96" s="309"/>
      <c r="F96" s="310"/>
      <c r="G96" s="299"/>
      <c r="H96" s="295"/>
      <c r="I96" s="299"/>
      <c r="J96" s="295"/>
      <c r="K96" s="308"/>
    </row>
    <row r="97" spans="1:22" x14ac:dyDescent="0.2">
      <c r="A97" s="307"/>
      <c r="B97" s="315" t="s">
        <v>421</v>
      </c>
      <c r="C97" s="316"/>
      <c r="D97" s="316">
        <v>1</v>
      </c>
      <c r="E97" s="316" t="s">
        <v>241</v>
      </c>
      <c r="F97" s="317">
        <v>0</v>
      </c>
      <c r="G97" s="299">
        <f t="shared" ref="G97:G103" si="29">D97*F97</f>
        <v>0</v>
      </c>
      <c r="H97" s="314">
        <v>0</v>
      </c>
      <c r="I97" s="299">
        <f t="shared" ref="I97:I103" si="30">G97-H97</f>
        <v>0</v>
      </c>
      <c r="J97" s="314"/>
      <c r="K97" s="311"/>
    </row>
    <row r="98" spans="1:22" x14ac:dyDescent="0.2">
      <c r="A98" s="307"/>
      <c r="B98" s="315" t="s">
        <v>422</v>
      </c>
      <c r="C98" s="316"/>
      <c r="D98" s="316">
        <v>1</v>
      </c>
      <c r="E98" s="316" t="s">
        <v>241</v>
      </c>
      <c r="F98" s="317">
        <v>0</v>
      </c>
      <c r="G98" s="299">
        <f t="shared" si="29"/>
        <v>0</v>
      </c>
      <c r="H98" s="314">
        <v>0</v>
      </c>
      <c r="I98" s="299">
        <f t="shared" si="30"/>
        <v>0</v>
      </c>
      <c r="J98" s="314"/>
      <c r="K98" s="311"/>
    </row>
    <row r="99" spans="1:22" x14ac:dyDescent="0.2">
      <c r="A99" s="307"/>
      <c r="B99" s="315" t="s">
        <v>297</v>
      </c>
      <c r="C99" s="316"/>
      <c r="D99" s="316">
        <v>1</v>
      </c>
      <c r="E99" s="316" t="s">
        <v>241</v>
      </c>
      <c r="F99" s="317">
        <v>0</v>
      </c>
      <c r="G99" s="299">
        <f t="shared" si="29"/>
        <v>0</v>
      </c>
      <c r="H99" s="314">
        <v>0</v>
      </c>
      <c r="I99" s="299">
        <f t="shared" si="30"/>
        <v>0</v>
      </c>
      <c r="J99" s="314"/>
      <c r="K99" s="311"/>
    </row>
    <row r="100" spans="1:22" x14ac:dyDescent="0.2">
      <c r="A100" s="307"/>
      <c r="B100" s="315" t="s">
        <v>423</v>
      </c>
      <c r="C100" s="316"/>
      <c r="D100" s="316">
        <v>1</v>
      </c>
      <c r="E100" s="316" t="s">
        <v>241</v>
      </c>
      <c r="F100" s="317">
        <v>0</v>
      </c>
      <c r="G100" s="299">
        <f t="shared" si="29"/>
        <v>0</v>
      </c>
      <c r="H100" s="314">
        <v>0</v>
      </c>
      <c r="I100" s="299">
        <f t="shared" si="30"/>
        <v>0</v>
      </c>
      <c r="J100" s="314"/>
      <c r="K100" s="311"/>
    </row>
    <row r="101" spans="1:22" x14ac:dyDescent="0.2">
      <c r="A101" s="307"/>
      <c r="B101" s="315" t="s">
        <v>298</v>
      </c>
      <c r="C101" s="316"/>
      <c r="D101" s="316">
        <v>1</v>
      </c>
      <c r="E101" s="316" t="s">
        <v>241</v>
      </c>
      <c r="F101" s="317">
        <v>0</v>
      </c>
      <c r="G101" s="299">
        <f t="shared" si="29"/>
        <v>0</v>
      </c>
      <c r="H101" s="314">
        <v>0</v>
      </c>
      <c r="I101" s="299">
        <f t="shared" si="30"/>
        <v>0</v>
      </c>
      <c r="J101" s="314"/>
      <c r="K101" s="311"/>
    </row>
    <row r="102" spans="1:22" x14ac:dyDescent="0.2">
      <c r="A102" s="307"/>
      <c r="B102" s="315" t="s">
        <v>424</v>
      </c>
      <c r="C102" s="316"/>
      <c r="D102" s="316">
        <v>1</v>
      </c>
      <c r="E102" s="316" t="s">
        <v>241</v>
      </c>
      <c r="F102" s="317">
        <v>0</v>
      </c>
      <c r="G102" s="299">
        <f t="shared" si="29"/>
        <v>0</v>
      </c>
      <c r="H102" s="314">
        <v>0</v>
      </c>
      <c r="I102" s="299">
        <f t="shared" si="30"/>
        <v>0</v>
      </c>
      <c r="J102" s="314"/>
      <c r="K102" s="311"/>
    </row>
    <row r="103" spans="1:22" x14ac:dyDescent="0.2">
      <c r="A103" s="307"/>
      <c r="B103" s="315" t="s">
        <v>289</v>
      </c>
      <c r="C103" s="316"/>
      <c r="D103" s="316">
        <v>1</v>
      </c>
      <c r="E103" s="316" t="s">
        <v>241</v>
      </c>
      <c r="F103" s="317">
        <v>0</v>
      </c>
      <c r="G103" s="299">
        <f t="shared" si="29"/>
        <v>0</v>
      </c>
      <c r="H103" s="314">
        <v>0</v>
      </c>
      <c r="I103" s="299">
        <f t="shared" si="30"/>
        <v>0</v>
      </c>
      <c r="J103" s="314"/>
      <c r="K103" s="311"/>
    </row>
    <row r="104" spans="1:22" x14ac:dyDescent="0.2">
      <c r="A104" s="307"/>
      <c r="B104" s="315" t="s">
        <v>289</v>
      </c>
      <c r="C104" s="316"/>
      <c r="D104" s="316">
        <v>1</v>
      </c>
      <c r="E104" s="316" t="s">
        <v>241</v>
      </c>
      <c r="F104" s="317">
        <v>0</v>
      </c>
      <c r="G104" s="299">
        <f t="shared" ref="G104:G105" si="31">D104*F104</f>
        <v>0</v>
      </c>
      <c r="H104" s="314">
        <v>0</v>
      </c>
      <c r="I104" s="299">
        <f t="shared" ref="I104:I105" si="32">G104-H104</f>
        <v>0</v>
      </c>
      <c r="J104" s="314"/>
      <c r="K104" s="311"/>
    </row>
    <row r="105" spans="1:22" x14ac:dyDescent="0.2">
      <c r="A105" s="307"/>
      <c r="B105" s="315" t="s">
        <v>289</v>
      </c>
      <c r="C105" s="316"/>
      <c r="D105" s="316">
        <v>1</v>
      </c>
      <c r="E105" s="316" t="s">
        <v>241</v>
      </c>
      <c r="F105" s="317">
        <v>0</v>
      </c>
      <c r="G105" s="299">
        <f t="shared" si="31"/>
        <v>0</v>
      </c>
      <c r="H105" s="314">
        <v>0</v>
      </c>
      <c r="I105" s="299">
        <f t="shared" si="32"/>
        <v>0</v>
      </c>
      <c r="J105" s="314"/>
      <c r="K105" s="311"/>
    </row>
    <row r="106" spans="1:22" x14ac:dyDescent="0.2">
      <c r="A106" s="307"/>
      <c r="B106" s="315"/>
      <c r="C106" s="312"/>
      <c r="D106" s="312"/>
      <c r="E106" s="312"/>
      <c r="F106" s="319"/>
      <c r="G106" s="299"/>
      <c r="H106" s="295"/>
      <c r="I106" s="299"/>
      <c r="J106" s="295"/>
      <c r="K106" s="308"/>
    </row>
    <row r="107" spans="1:22" s="278" customFormat="1" ht="15.75" x14ac:dyDescent="0.25">
      <c r="A107" s="305"/>
      <c r="B107" s="305" t="s">
        <v>283</v>
      </c>
      <c r="C107" s="309"/>
      <c r="D107" s="309"/>
      <c r="E107" s="309"/>
      <c r="F107" s="310"/>
      <c r="G107" s="337">
        <f>SUBTOTAL(9,G96:G106)</f>
        <v>0</v>
      </c>
      <c r="H107" s="337">
        <f t="shared" ref="H107:I107" si="33">SUBTOTAL(9,H96:H106)</f>
        <v>0</v>
      </c>
      <c r="I107" s="337">
        <f t="shared" si="33"/>
        <v>0</v>
      </c>
      <c r="J107" s="296"/>
      <c r="K107" s="309"/>
      <c r="L107" s="326"/>
      <c r="M107" s="326"/>
      <c r="N107" s="326"/>
      <c r="O107" s="326"/>
      <c r="P107" s="326"/>
      <c r="Q107" s="326"/>
      <c r="R107" s="326"/>
      <c r="S107" s="326"/>
      <c r="T107" s="326"/>
      <c r="U107" s="326"/>
      <c r="V107" s="326"/>
    </row>
    <row r="108" spans="1:22" x14ac:dyDescent="0.2">
      <c r="A108" s="307"/>
      <c r="B108" s="307"/>
      <c r="C108" s="308"/>
      <c r="D108" s="308"/>
      <c r="E108" s="308"/>
      <c r="F108" s="297"/>
      <c r="G108" s="299"/>
      <c r="H108" s="295"/>
      <c r="I108" s="299"/>
      <c r="J108" s="295"/>
      <c r="K108" s="308"/>
    </row>
    <row r="109" spans="1:22" ht="15.75" x14ac:dyDescent="0.25">
      <c r="A109" s="305">
        <v>9</v>
      </c>
      <c r="B109" s="305" t="s">
        <v>384</v>
      </c>
      <c r="C109" s="309"/>
      <c r="D109" s="309"/>
      <c r="E109" s="309"/>
      <c r="F109" s="310"/>
      <c r="G109" s="299"/>
      <c r="H109" s="295"/>
      <c r="I109" s="299"/>
      <c r="J109" s="295"/>
      <c r="K109" s="308"/>
    </row>
    <row r="110" spans="1:22" x14ac:dyDescent="0.2">
      <c r="A110" s="307"/>
      <c r="B110" s="315" t="s">
        <v>425</v>
      </c>
      <c r="C110" s="316"/>
      <c r="D110" s="316">
        <v>1</v>
      </c>
      <c r="E110" s="316" t="s">
        <v>241</v>
      </c>
      <c r="F110" s="317">
        <v>0</v>
      </c>
      <c r="G110" s="299">
        <f t="shared" ref="G110:G116" si="34">D110*F110</f>
        <v>0</v>
      </c>
      <c r="H110" s="314">
        <v>0</v>
      </c>
      <c r="I110" s="299">
        <f t="shared" ref="I110:I116" si="35">G110-H110</f>
        <v>0</v>
      </c>
      <c r="J110" s="314"/>
      <c r="K110" s="311"/>
    </row>
    <row r="111" spans="1:22" x14ac:dyDescent="0.2">
      <c r="A111" s="307"/>
      <c r="B111" s="315" t="s">
        <v>427</v>
      </c>
      <c r="C111" s="316"/>
      <c r="D111" s="316">
        <v>1</v>
      </c>
      <c r="E111" s="316" t="s">
        <v>241</v>
      </c>
      <c r="F111" s="317">
        <v>0</v>
      </c>
      <c r="G111" s="299">
        <f t="shared" si="34"/>
        <v>0</v>
      </c>
      <c r="H111" s="314">
        <v>0</v>
      </c>
      <c r="I111" s="299">
        <f t="shared" si="35"/>
        <v>0</v>
      </c>
      <c r="J111" s="314"/>
      <c r="K111" s="311"/>
    </row>
    <row r="112" spans="1:22" x14ac:dyDescent="0.2">
      <c r="A112" s="307"/>
      <c r="B112" s="315" t="s">
        <v>429</v>
      </c>
      <c r="C112" s="316"/>
      <c r="D112" s="316">
        <v>1</v>
      </c>
      <c r="E112" s="316" t="s">
        <v>241</v>
      </c>
      <c r="F112" s="317">
        <v>0</v>
      </c>
      <c r="G112" s="299">
        <f t="shared" si="34"/>
        <v>0</v>
      </c>
      <c r="H112" s="314">
        <v>0</v>
      </c>
      <c r="I112" s="299">
        <f t="shared" si="35"/>
        <v>0</v>
      </c>
      <c r="J112" s="314"/>
      <c r="K112" s="311"/>
    </row>
    <row r="113" spans="1:22" x14ac:dyDescent="0.2">
      <c r="A113" s="307"/>
      <c r="B113" s="315" t="s">
        <v>430</v>
      </c>
      <c r="C113" s="316"/>
      <c r="D113" s="316">
        <v>1</v>
      </c>
      <c r="E113" s="316" t="s">
        <v>241</v>
      </c>
      <c r="F113" s="317">
        <v>0</v>
      </c>
      <c r="G113" s="299">
        <f t="shared" si="34"/>
        <v>0</v>
      </c>
      <c r="H113" s="314">
        <v>0</v>
      </c>
      <c r="I113" s="299">
        <f t="shared" si="35"/>
        <v>0</v>
      </c>
      <c r="J113" s="314"/>
      <c r="K113" s="311"/>
    </row>
    <row r="114" spans="1:22" x14ac:dyDescent="0.2">
      <c r="A114" s="307"/>
      <c r="B114" s="315" t="s">
        <v>428</v>
      </c>
      <c r="C114" s="316"/>
      <c r="D114" s="316">
        <v>1</v>
      </c>
      <c r="E114" s="316" t="s">
        <v>241</v>
      </c>
      <c r="F114" s="317">
        <v>0</v>
      </c>
      <c r="G114" s="299">
        <f t="shared" si="34"/>
        <v>0</v>
      </c>
      <c r="H114" s="314">
        <v>0</v>
      </c>
      <c r="I114" s="299">
        <f t="shared" si="35"/>
        <v>0</v>
      </c>
      <c r="J114" s="314"/>
      <c r="K114" s="311"/>
    </row>
    <row r="115" spans="1:22" x14ac:dyDescent="0.2">
      <c r="A115" s="307"/>
      <c r="B115" s="315" t="s">
        <v>426</v>
      </c>
      <c r="C115" s="316"/>
      <c r="D115" s="316">
        <v>1</v>
      </c>
      <c r="E115" s="316" t="s">
        <v>241</v>
      </c>
      <c r="F115" s="317">
        <v>0</v>
      </c>
      <c r="G115" s="299">
        <f t="shared" si="34"/>
        <v>0</v>
      </c>
      <c r="H115" s="314">
        <v>0</v>
      </c>
      <c r="I115" s="299">
        <f t="shared" si="35"/>
        <v>0</v>
      </c>
      <c r="J115" s="314"/>
      <c r="K115" s="311"/>
    </row>
    <row r="116" spans="1:22" x14ac:dyDescent="0.2">
      <c r="A116" s="307"/>
      <c r="B116" s="315" t="s">
        <v>289</v>
      </c>
      <c r="C116" s="316"/>
      <c r="D116" s="316">
        <v>1</v>
      </c>
      <c r="E116" s="316" t="s">
        <v>241</v>
      </c>
      <c r="F116" s="317">
        <v>0</v>
      </c>
      <c r="G116" s="299">
        <f t="shared" si="34"/>
        <v>0</v>
      </c>
      <c r="H116" s="314">
        <v>0</v>
      </c>
      <c r="I116" s="299">
        <f t="shared" si="35"/>
        <v>0</v>
      </c>
      <c r="J116" s="314"/>
      <c r="K116" s="311"/>
    </row>
    <row r="117" spans="1:22" x14ac:dyDescent="0.2">
      <c r="A117" s="307"/>
      <c r="B117" s="315" t="s">
        <v>289</v>
      </c>
      <c r="C117" s="316"/>
      <c r="D117" s="316">
        <v>1</v>
      </c>
      <c r="E117" s="316" t="s">
        <v>241</v>
      </c>
      <c r="F117" s="317">
        <v>0</v>
      </c>
      <c r="G117" s="299">
        <f t="shared" ref="G117:G118" si="36">D117*F117</f>
        <v>0</v>
      </c>
      <c r="H117" s="314">
        <v>0</v>
      </c>
      <c r="I117" s="299">
        <f t="shared" ref="I117:I118" si="37">G117-H117</f>
        <v>0</v>
      </c>
      <c r="J117" s="314"/>
      <c r="K117" s="311"/>
    </row>
    <row r="118" spans="1:22" x14ac:dyDescent="0.2">
      <c r="A118" s="307"/>
      <c r="B118" s="315" t="s">
        <v>289</v>
      </c>
      <c r="C118" s="316"/>
      <c r="D118" s="316">
        <v>1</v>
      </c>
      <c r="E118" s="316" t="s">
        <v>241</v>
      </c>
      <c r="F118" s="317">
        <v>0</v>
      </c>
      <c r="G118" s="299">
        <f t="shared" si="36"/>
        <v>0</v>
      </c>
      <c r="H118" s="314">
        <v>0</v>
      </c>
      <c r="I118" s="299">
        <f t="shared" si="37"/>
        <v>0</v>
      </c>
      <c r="J118" s="314"/>
      <c r="K118" s="311"/>
    </row>
    <row r="119" spans="1:22" x14ac:dyDescent="0.2">
      <c r="A119" s="307"/>
      <c r="B119" s="307"/>
      <c r="C119" s="308"/>
      <c r="D119" s="308"/>
      <c r="E119" s="308"/>
      <c r="F119" s="297"/>
      <c r="G119" s="299"/>
      <c r="H119" s="295"/>
      <c r="I119" s="299"/>
      <c r="J119" s="295"/>
      <c r="K119" s="308"/>
    </row>
    <row r="120" spans="1:22" s="278" customFormat="1" ht="15.75" x14ac:dyDescent="0.25">
      <c r="A120" s="305"/>
      <c r="B120" s="305" t="s">
        <v>283</v>
      </c>
      <c r="C120" s="309"/>
      <c r="D120" s="309"/>
      <c r="E120" s="309"/>
      <c r="F120" s="310"/>
      <c r="G120" s="337">
        <f>SUBTOTAL(9,G109:G119)</f>
        <v>0</v>
      </c>
      <c r="H120" s="337">
        <f t="shared" ref="H120:I120" si="38">SUBTOTAL(9,H109:H119)</f>
        <v>0</v>
      </c>
      <c r="I120" s="337">
        <f t="shared" si="38"/>
        <v>0</v>
      </c>
      <c r="J120" s="296"/>
      <c r="K120" s="309"/>
      <c r="L120" s="326"/>
      <c r="M120" s="326"/>
      <c r="N120" s="326"/>
      <c r="O120" s="326"/>
      <c r="P120" s="326"/>
      <c r="Q120" s="326"/>
      <c r="R120" s="326"/>
      <c r="S120" s="326"/>
      <c r="T120" s="326"/>
      <c r="U120" s="326"/>
      <c r="V120" s="326"/>
    </row>
    <row r="121" spans="1:22" x14ac:dyDescent="0.2">
      <c r="A121" s="307"/>
      <c r="B121" s="307"/>
      <c r="C121" s="308"/>
      <c r="D121" s="308"/>
      <c r="E121" s="308"/>
      <c r="F121" s="297"/>
      <c r="G121" s="299"/>
      <c r="H121" s="295"/>
      <c r="I121" s="299"/>
      <c r="J121" s="295"/>
      <c r="K121" s="308"/>
    </row>
    <row r="122" spans="1:22" ht="15.75" x14ac:dyDescent="0.25">
      <c r="A122" s="305">
        <v>10</v>
      </c>
      <c r="B122" s="305" t="s">
        <v>385</v>
      </c>
      <c r="C122" s="309"/>
      <c r="D122" s="312"/>
      <c r="E122" s="312"/>
      <c r="F122" s="319"/>
      <c r="G122" s="299"/>
      <c r="H122" s="295"/>
      <c r="I122" s="299"/>
      <c r="J122" s="295"/>
      <c r="K122" s="308"/>
    </row>
    <row r="123" spans="1:22" x14ac:dyDescent="0.2">
      <c r="A123" s="307"/>
      <c r="B123" s="315" t="s">
        <v>377</v>
      </c>
      <c r="C123" s="316"/>
      <c r="D123" s="345">
        <v>0</v>
      </c>
      <c r="E123" s="312"/>
      <c r="F123" s="297"/>
      <c r="G123" s="300">
        <f>G27*D123</f>
        <v>0</v>
      </c>
      <c r="H123" s="314">
        <v>0</v>
      </c>
      <c r="I123" s="299">
        <f t="shared" ref="I123:I130" si="39">G123-H123</f>
        <v>0</v>
      </c>
      <c r="J123" s="313"/>
      <c r="K123" s="311"/>
    </row>
    <row r="124" spans="1:22" x14ac:dyDescent="0.2">
      <c r="A124" s="307"/>
      <c r="B124" s="315" t="s">
        <v>378</v>
      </c>
      <c r="C124" s="316"/>
      <c r="D124" s="345">
        <v>0</v>
      </c>
      <c r="E124" s="312"/>
      <c r="F124" s="297"/>
      <c r="G124" s="300">
        <f>G37*D124</f>
        <v>0</v>
      </c>
      <c r="H124" s="314">
        <v>0</v>
      </c>
      <c r="I124" s="299">
        <f t="shared" si="39"/>
        <v>0</v>
      </c>
      <c r="J124" s="313"/>
      <c r="K124" s="311"/>
    </row>
    <row r="125" spans="1:22" x14ac:dyDescent="0.2">
      <c r="A125" s="307"/>
      <c r="B125" s="315" t="s">
        <v>374</v>
      </c>
      <c r="C125" s="316"/>
      <c r="D125" s="345">
        <v>0</v>
      </c>
      <c r="E125" s="312"/>
      <c r="F125" s="297"/>
      <c r="G125" s="300">
        <f>G45*D125</f>
        <v>0</v>
      </c>
      <c r="H125" s="314">
        <v>0</v>
      </c>
      <c r="I125" s="299">
        <f t="shared" si="39"/>
        <v>0</v>
      </c>
      <c r="J125" s="313"/>
      <c r="K125" s="311"/>
    </row>
    <row r="126" spans="1:22" x14ac:dyDescent="0.2">
      <c r="A126" s="307"/>
      <c r="B126" s="315" t="s">
        <v>379</v>
      </c>
      <c r="C126" s="316"/>
      <c r="D126" s="345">
        <v>0</v>
      </c>
      <c r="E126" s="312"/>
      <c r="F126" s="297"/>
      <c r="G126" s="300">
        <f>G59*D126</f>
        <v>0</v>
      </c>
      <c r="H126" s="314">
        <v>0</v>
      </c>
      <c r="I126" s="299">
        <f t="shared" si="39"/>
        <v>0</v>
      </c>
      <c r="J126" s="313"/>
      <c r="K126" s="311"/>
    </row>
    <row r="127" spans="1:22" x14ac:dyDescent="0.2">
      <c r="A127" s="307"/>
      <c r="B127" s="315" t="s">
        <v>381</v>
      </c>
      <c r="C127" s="316"/>
      <c r="D127" s="345">
        <v>0</v>
      </c>
      <c r="E127" s="312"/>
      <c r="F127" s="297"/>
      <c r="G127" s="300">
        <f>G78*D127</f>
        <v>0</v>
      </c>
      <c r="H127" s="314">
        <v>0</v>
      </c>
      <c r="I127" s="299">
        <f t="shared" si="39"/>
        <v>0</v>
      </c>
      <c r="J127" s="313"/>
      <c r="K127" s="311"/>
    </row>
    <row r="128" spans="1:22" x14ac:dyDescent="0.2">
      <c r="A128" s="307"/>
      <c r="B128" s="315" t="s">
        <v>382</v>
      </c>
      <c r="C128" s="316"/>
      <c r="D128" s="345">
        <v>0</v>
      </c>
      <c r="E128" s="312"/>
      <c r="F128" s="297"/>
      <c r="G128" s="300">
        <f>G94*D128</f>
        <v>0</v>
      </c>
      <c r="H128" s="314">
        <v>0</v>
      </c>
      <c r="I128" s="299">
        <f t="shared" si="39"/>
        <v>0</v>
      </c>
      <c r="J128" s="313"/>
      <c r="K128" s="311"/>
    </row>
    <row r="129" spans="1:22" x14ac:dyDescent="0.2">
      <c r="A129" s="307"/>
      <c r="B129" s="315" t="s">
        <v>383</v>
      </c>
      <c r="C129" s="316"/>
      <c r="D129" s="345">
        <v>0</v>
      </c>
      <c r="E129" s="312"/>
      <c r="F129" s="297"/>
      <c r="G129" s="300">
        <f>G107*D129</f>
        <v>0</v>
      </c>
      <c r="H129" s="314">
        <v>0</v>
      </c>
      <c r="I129" s="299">
        <f t="shared" si="39"/>
        <v>0</v>
      </c>
      <c r="J129" s="313"/>
      <c r="K129" s="311"/>
    </row>
    <row r="130" spans="1:22" x14ac:dyDescent="0.2">
      <c r="A130" s="307"/>
      <c r="B130" s="315" t="s">
        <v>384</v>
      </c>
      <c r="C130" s="316"/>
      <c r="D130" s="345">
        <v>0</v>
      </c>
      <c r="E130" s="312"/>
      <c r="F130" s="297"/>
      <c r="G130" s="300">
        <f>G120*D130</f>
        <v>0</v>
      </c>
      <c r="H130" s="314">
        <v>0</v>
      </c>
      <c r="I130" s="299">
        <f t="shared" si="39"/>
        <v>0</v>
      </c>
      <c r="J130" s="313"/>
      <c r="K130" s="311"/>
    </row>
    <row r="131" spans="1:22" x14ac:dyDescent="0.2">
      <c r="A131" s="307"/>
      <c r="B131" s="315" t="s">
        <v>120</v>
      </c>
      <c r="C131" s="316"/>
      <c r="D131" s="345">
        <v>0</v>
      </c>
      <c r="E131" s="312"/>
      <c r="F131" s="297"/>
      <c r="G131" s="300">
        <f>G64*D131</f>
        <v>0</v>
      </c>
      <c r="H131" s="314">
        <v>0</v>
      </c>
      <c r="I131" s="299">
        <f t="shared" ref="I131:I132" si="40">G131-H131</f>
        <v>0</v>
      </c>
      <c r="J131" s="313"/>
      <c r="K131" s="311"/>
    </row>
    <row r="132" spans="1:22" x14ac:dyDescent="0.2">
      <c r="A132" s="307"/>
      <c r="B132" s="315" t="s">
        <v>120</v>
      </c>
      <c r="C132" s="316"/>
      <c r="D132" s="345">
        <v>0</v>
      </c>
      <c r="E132" s="312"/>
      <c r="F132" s="297"/>
      <c r="G132" s="300">
        <f>G83*D132</f>
        <v>0</v>
      </c>
      <c r="H132" s="314">
        <v>0</v>
      </c>
      <c r="I132" s="299">
        <f t="shared" si="40"/>
        <v>0</v>
      </c>
      <c r="J132" s="313"/>
      <c r="K132" s="311"/>
    </row>
    <row r="133" spans="1:22" x14ac:dyDescent="0.2">
      <c r="A133" s="307"/>
      <c r="B133" s="307"/>
      <c r="C133" s="308"/>
      <c r="D133" s="308"/>
      <c r="E133" s="308"/>
      <c r="F133" s="297"/>
      <c r="G133" s="299"/>
      <c r="H133" s="295"/>
      <c r="I133" s="299"/>
      <c r="J133" s="295"/>
      <c r="K133" s="308"/>
    </row>
    <row r="134" spans="1:22" s="278" customFormat="1" ht="15.75" x14ac:dyDescent="0.25">
      <c r="A134" s="305"/>
      <c r="B134" s="305" t="s">
        <v>283</v>
      </c>
      <c r="C134" s="309"/>
      <c r="D134" s="309"/>
      <c r="E134" s="309"/>
      <c r="F134" s="310"/>
      <c r="G134" s="337">
        <f>SUBTOTAL(9,G122:G133)</f>
        <v>0</v>
      </c>
      <c r="H134" s="337">
        <f t="shared" ref="H134:I134" si="41">SUBTOTAL(9,H122:H133)</f>
        <v>0</v>
      </c>
      <c r="I134" s="337">
        <f t="shared" si="41"/>
        <v>0</v>
      </c>
      <c r="J134" s="296"/>
      <c r="K134" s="309"/>
      <c r="L134" s="326"/>
      <c r="M134" s="326"/>
      <c r="N134" s="326"/>
      <c r="O134" s="326"/>
      <c r="P134" s="326"/>
      <c r="Q134" s="326"/>
      <c r="R134" s="326"/>
      <c r="S134" s="326"/>
      <c r="T134" s="326"/>
      <c r="U134" s="326"/>
      <c r="V134" s="326"/>
    </row>
    <row r="135" spans="1:22" x14ac:dyDescent="0.2">
      <c r="A135" s="307"/>
      <c r="B135" s="307"/>
      <c r="C135" s="308"/>
      <c r="D135" s="308"/>
      <c r="E135" s="308"/>
      <c r="F135" s="297"/>
      <c r="G135" s="299"/>
      <c r="H135" s="295"/>
      <c r="I135" s="299"/>
      <c r="J135" s="295"/>
      <c r="K135" s="328"/>
    </row>
    <row r="136" spans="1:22" ht="15.75" x14ac:dyDescent="0.25">
      <c r="A136" s="305">
        <v>11</v>
      </c>
      <c r="B136" s="305" t="s">
        <v>386</v>
      </c>
      <c r="C136" s="309"/>
      <c r="D136" s="308"/>
      <c r="E136" s="308"/>
      <c r="F136" s="297"/>
      <c r="G136" s="299"/>
      <c r="H136" s="295"/>
      <c r="I136" s="299"/>
      <c r="J136" s="295"/>
      <c r="K136" s="308"/>
    </row>
    <row r="137" spans="1:22" x14ac:dyDescent="0.2">
      <c r="A137" s="307"/>
      <c r="B137" s="315" t="s">
        <v>415</v>
      </c>
      <c r="C137" s="316"/>
      <c r="D137" s="345">
        <v>0</v>
      </c>
      <c r="E137" s="308"/>
      <c r="F137" s="297"/>
      <c r="G137" s="299">
        <f>C150*D137</f>
        <v>0</v>
      </c>
      <c r="H137" s="314">
        <v>0</v>
      </c>
      <c r="I137" s="299">
        <f t="shared" ref="I137:I143" si="42">G137-H137</f>
        <v>0</v>
      </c>
      <c r="J137" s="314"/>
      <c r="K137" s="311"/>
    </row>
    <row r="138" spans="1:22" x14ac:dyDescent="0.2">
      <c r="A138" s="307"/>
      <c r="B138" s="315" t="s">
        <v>413</v>
      </c>
      <c r="C138" s="316"/>
      <c r="D138" s="345">
        <v>0</v>
      </c>
      <c r="E138" s="308"/>
      <c r="F138" s="297"/>
      <c r="G138" s="299">
        <f>C150*D138*0.5*C151/12</f>
        <v>0</v>
      </c>
      <c r="H138" s="314">
        <v>0</v>
      </c>
      <c r="I138" s="299">
        <f t="shared" si="42"/>
        <v>0</v>
      </c>
      <c r="J138" s="314"/>
      <c r="K138" s="311"/>
    </row>
    <row r="139" spans="1:22" x14ac:dyDescent="0.2">
      <c r="A139" s="307"/>
      <c r="B139" s="315" t="s">
        <v>411</v>
      </c>
      <c r="C139" s="316"/>
      <c r="D139" s="345">
        <v>0</v>
      </c>
      <c r="E139" s="308"/>
      <c r="F139" s="297"/>
      <c r="G139" s="299">
        <f>C150*D139*C151/12</f>
        <v>0</v>
      </c>
      <c r="H139" s="314">
        <v>0</v>
      </c>
      <c r="I139" s="299">
        <f t="shared" si="42"/>
        <v>0</v>
      </c>
      <c r="J139" s="314"/>
      <c r="K139" s="311"/>
    </row>
    <row r="140" spans="1:22" x14ac:dyDescent="0.2">
      <c r="A140" s="307"/>
      <c r="B140" s="315" t="s">
        <v>409</v>
      </c>
      <c r="C140" s="316"/>
      <c r="D140" s="316">
        <v>1</v>
      </c>
      <c r="E140" s="316" t="s">
        <v>241</v>
      </c>
      <c r="F140" s="317">
        <v>0</v>
      </c>
      <c r="G140" s="299">
        <f t="shared" ref="G140" si="43">D140*F140</f>
        <v>0</v>
      </c>
      <c r="H140" s="314">
        <v>0</v>
      </c>
      <c r="I140" s="299">
        <f t="shared" si="42"/>
        <v>0</v>
      </c>
      <c r="J140" s="314"/>
      <c r="K140" s="311"/>
    </row>
    <row r="141" spans="1:22" x14ac:dyDescent="0.2">
      <c r="A141" s="307"/>
      <c r="B141" s="315" t="s">
        <v>289</v>
      </c>
      <c r="C141" s="316"/>
      <c r="D141" s="316">
        <v>1</v>
      </c>
      <c r="E141" s="316" t="s">
        <v>241</v>
      </c>
      <c r="F141" s="317">
        <v>0</v>
      </c>
      <c r="G141" s="299">
        <v>0</v>
      </c>
      <c r="H141" s="314">
        <v>0</v>
      </c>
      <c r="I141" s="299">
        <f t="shared" si="42"/>
        <v>0</v>
      </c>
      <c r="J141" s="314"/>
      <c r="K141" s="311"/>
    </row>
    <row r="142" spans="1:22" x14ac:dyDescent="0.2">
      <c r="A142" s="307"/>
      <c r="B142" s="315" t="s">
        <v>289</v>
      </c>
      <c r="C142" s="312"/>
      <c r="D142" s="316">
        <v>1</v>
      </c>
      <c r="E142" s="308" t="s">
        <v>241</v>
      </c>
      <c r="F142" s="297">
        <v>0</v>
      </c>
      <c r="G142" s="299">
        <v>0</v>
      </c>
      <c r="H142" s="314">
        <v>0</v>
      </c>
      <c r="I142" s="299">
        <f t="shared" si="42"/>
        <v>0</v>
      </c>
      <c r="J142" s="314"/>
      <c r="K142" s="311"/>
    </row>
    <row r="143" spans="1:22" x14ac:dyDescent="0.2">
      <c r="A143" s="307"/>
      <c r="B143" s="315" t="s">
        <v>289</v>
      </c>
      <c r="C143" s="312"/>
      <c r="D143" s="316">
        <v>1</v>
      </c>
      <c r="E143" s="308" t="s">
        <v>241</v>
      </c>
      <c r="F143" s="297">
        <v>0</v>
      </c>
      <c r="G143" s="299">
        <v>0</v>
      </c>
      <c r="H143" s="314">
        <v>0</v>
      </c>
      <c r="I143" s="299">
        <f t="shared" si="42"/>
        <v>0</v>
      </c>
      <c r="J143" s="314"/>
      <c r="K143" s="311"/>
    </row>
    <row r="144" spans="1:22" x14ac:dyDescent="0.2">
      <c r="A144" s="307"/>
      <c r="B144" s="307"/>
      <c r="C144" s="308"/>
      <c r="D144" s="308"/>
      <c r="E144" s="308"/>
      <c r="F144" s="297"/>
      <c r="G144" s="299"/>
      <c r="H144" s="295"/>
      <c r="I144" s="299"/>
      <c r="J144" s="295"/>
      <c r="K144" s="308"/>
    </row>
    <row r="145" spans="1:22" s="278" customFormat="1" ht="15.75" x14ac:dyDescent="0.25">
      <c r="A145" s="305"/>
      <c r="B145" s="305" t="s">
        <v>283</v>
      </c>
      <c r="C145" s="309"/>
      <c r="D145" s="309"/>
      <c r="E145" s="309"/>
      <c r="F145" s="310"/>
      <c r="G145" s="337">
        <f>SUBTOTAL(9,G136:G144)</f>
        <v>0</v>
      </c>
      <c r="H145" s="337">
        <f>SUBTOTAL(9,H136:H144)</f>
        <v>0</v>
      </c>
      <c r="I145" s="337">
        <f>SUBTOTAL(9,I136:I144)</f>
        <v>0</v>
      </c>
      <c r="J145" s="296"/>
      <c r="K145" s="309"/>
      <c r="L145" s="326"/>
      <c r="M145" s="326"/>
      <c r="N145" s="326"/>
      <c r="O145" s="326"/>
      <c r="P145" s="326"/>
      <c r="Q145" s="326"/>
      <c r="R145" s="326"/>
      <c r="S145" s="326"/>
      <c r="T145" s="326"/>
      <c r="U145" s="326"/>
      <c r="V145" s="326"/>
    </row>
    <row r="146" spans="1:22" x14ac:dyDescent="0.2">
      <c r="A146" s="307"/>
      <c r="B146" s="307"/>
      <c r="C146" s="308"/>
      <c r="D146" s="308"/>
      <c r="E146" s="308"/>
      <c r="F146" s="297"/>
      <c r="G146" s="299"/>
      <c r="H146" s="295"/>
      <c r="I146" s="299"/>
      <c r="J146" s="295"/>
      <c r="K146" s="308"/>
    </row>
    <row r="147" spans="1:22" ht="15.75" x14ac:dyDescent="0.25">
      <c r="A147" s="305">
        <v>12</v>
      </c>
      <c r="B147" s="305" t="s">
        <v>299</v>
      </c>
      <c r="C147" s="309"/>
      <c r="D147" s="308"/>
      <c r="E147" s="308"/>
      <c r="F147" s="297"/>
      <c r="G147" s="337">
        <f>SUBTOTAL(9,G8:G146)</f>
        <v>0</v>
      </c>
      <c r="H147" s="337">
        <f>SUBTOTAL(9,H8:H146)</f>
        <v>0</v>
      </c>
      <c r="I147" s="337">
        <f>SUBTOTAL(9,I8:I146)</f>
        <v>0</v>
      </c>
      <c r="J147" s="296"/>
      <c r="K147" s="328"/>
      <c r="L147" s="327"/>
    </row>
    <row r="148" spans="1:22" x14ac:dyDescent="0.2">
      <c r="E148" s="318"/>
      <c r="I148" s="301"/>
    </row>
    <row r="149" spans="1:22" ht="15.75" x14ac:dyDescent="0.25">
      <c r="B149" s="331" t="s">
        <v>300</v>
      </c>
      <c r="C149" s="308"/>
      <c r="D149" s="308"/>
      <c r="E149" s="308"/>
      <c r="F149" s="297"/>
      <c r="I149" s="301"/>
    </row>
    <row r="150" spans="1:22" x14ac:dyDescent="0.2">
      <c r="B150" s="315" t="s">
        <v>301</v>
      </c>
      <c r="C150" s="314">
        <v>0</v>
      </c>
      <c r="D150" s="308"/>
      <c r="E150" s="308"/>
      <c r="F150" s="297"/>
      <c r="I150" s="301"/>
    </row>
    <row r="151" spans="1:22" x14ac:dyDescent="0.2">
      <c r="B151" s="315" t="s">
        <v>402</v>
      </c>
      <c r="C151" s="311">
        <v>0</v>
      </c>
      <c r="D151" s="282" t="s">
        <v>302</v>
      </c>
      <c r="E151" s="308"/>
      <c r="F151" s="297"/>
      <c r="I151" s="301"/>
    </row>
    <row r="152" spans="1:22" x14ac:dyDescent="0.2">
      <c r="B152" s="315" t="s">
        <v>404</v>
      </c>
      <c r="C152" s="313">
        <v>0</v>
      </c>
      <c r="D152" s="308"/>
      <c r="E152" s="308"/>
      <c r="F152" s="297"/>
      <c r="I152" s="301"/>
    </row>
    <row r="153" spans="1:22" x14ac:dyDescent="0.2">
      <c r="B153" s="315" t="s">
        <v>398</v>
      </c>
      <c r="C153" s="323">
        <v>0</v>
      </c>
      <c r="D153" s="308"/>
      <c r="E153" s="308"/>
      <c r="F153" s="297"/>
      <c r="I153" s="301"/>
    </row>
    <row r="154" spans="1:22" x14ac:dyDescent="0.2">
      <c r="B154" s="315" t="s">
        <v>396</v>
      </c>
      <c r="C154" s="313">
        <v>0</v>
      </c>
      <c r="D154" s="316">
        <v>0</v>
      </c>
      <c r="E154" s="316" t="s">
        <v>275</v>
      </c>
      <c r="F154" s="299">
        <f>C154*D154</f>
        <v>0</v>
      </c>
      <c r="I154" s="301"/>
    </row>
    <row r="155" spans="1:22" x14ac:dyDescent="0.2">
      <c r="B155" s="315" t="s">
        <v>395</v>
      </c>
      <c r="C155" s="313">
        <v>0</v>
      </c>
      <c r="D155" s="316">
        <v>0</v>
      </c>
      <c r="E155" s="316" t="s">
        <v>275</v>
      </c>
      <c r="F155" s="299">
        <f>C155*D155</f>
        <v>0</v>
      </c>
      <c r="I155" s="301"/>
    </row>
    <row r="156" spans="1:22" x14ac:dyDescent="0.2">
      <c r="I156" s="301"/>
    </row>
    <row r="157" spans="1:22" x14ac:dyDescent="0.2">
      <c r="I157" s="301"/>
    </row>
    <row r="158" spans="1:22" x14ac:dyDescent="0.2">
      <c r="I158" s="301"/>
    </row>
    <row r="159" spans="1:22" x14ac:dyDescent="0.2">
      <c r="I159" s="301"/>
    </row>
    <row r="160" spans="1:22" x14ac:dyDescent="0.2">
      <c r="I160" s="301"/>
    </row>
    <row r="161" spans="9:9" x14ac:dyDescent="0.2">
      <c r="I161" s="301"/>
    </row>
  </sheetData>
  <sheetProtection sheet="1" objects="1" scenarios="1"/>
  <mergeCells count="8">
    <mergeCell ref="A5:B5"/>
    <mergeCell ref="C5:K5"/>
    <mergeCell ref="E3:K4"/>
    <mergeCell ref="C1:K1"/>
    <mergeCell ref="C2:K2"/>
    <mergeCell ref="A3:B3"/>
    <mergeCell ref="C4:D4"/>
    <mergeCell ref="C3:D3"/>
  </mergeCells>
  <phoneticPr fontId="5" type="noConversion"/>
  <dataValidations count="17">
    <dataValidation allowBlank="1" showInputMessage="1" showErrorMessage="1" prompt="Add if used full land value in budget for staged development and there is an uplift in value value for resdiual due to infrastructure works completed as part of this budget. If not applicable leave blank" sqref="C152" xr:uid="{B88BB06C-7D4F-4CFA-98C0-E6B2DAA35C9B}"/>
    <dataValidation allowBlank="1" showInputMessage="1" showErrorMessage="1" prompt="if excluded from budget based on entire development being sold privately" sqref="C153" xr:uid="{4287D248-D3E3-4C34-97F4-7FC45ABA58AA}"/>
    <dataValidation allowBlank="1" showInputMessage="1" showErrorMessage="1" prompt="Please state if purchase price, current land value or an opportioned land value as part of a staged development " sqref="F10" xr:uid="{6DA80F53-E0DB-437F-80B6-D0F0DB6F8C00}"/>
    <dataValidation allowBlank="1" showInputMessage="1" showErrorMessage="1" prompt="Or split out below if desired" sqref="F16" xr:uid="{A79C7C56-34F8-4FD8-9D15-0A4BD0A6F540}"/>
    <dataValidation allowBlank="1" showInputMessage="1" showErrorMessage="1" prompt="Add more line as required if more than one typolgy with different rates " sqref="D40:D43 F40:F43" xr:uid="{CF6FCDDB-89D1-4014-813B-858A8004874D}"/>
    <dataValidation allowBlank="1" showInputMessage="1" showErrorMessage="1" prompt="Any of costs at construction stage not in above" sqref="D44 F44" xr:uid="{4AC10DA4-EE13-43ED-A9B6-1DD2BFBF5826}"/>
    <dataValidation allowBlank="1" showInputMessage="1" showErrorMessage="1" prompt="If not included in construction costs" sqref="D48" xr:uid="{E85035CF-0AB1-45A4-B2B9-C5FF1FF65193}"/>
    <dataValidation allowBlank="1" showInputMessage="1" showErrorMessage="1" prompt="Please advise if already included in construction costs above" sqref="F48:F57" xr:uid="{19C8FA6D-8B11-4211-8288-162802B07F52}"/>
    <dataValidation allowBlank="1" showInputMessage="1" showErrorMessage="1" prompt="Please enter the contingency applicable to this budget (can be left zero if desired)" sqref="D123:D132" xr:uid="{14E457A1-DFC6-48A6-BAD9-7D018D492936}"/>
    <dataValidation allowBlank="1" showInputMessage="1" showErrorMessage="1" prompt="Please enter the likely loan amount required for the devlopment. If unkown at this stage please provide an estimate  " sqref="C150" xr:uid="{813F6203-06B3-4AF2-87F1-9F3B23C9A088}"/>
    <dataValidation allowBlank="1" showInputMessage="1" showErrorMessage="1" prompt="Please provide Estalishment fee if known or estimate if unkown. Alternatively please enter total finance costs budget below and leave this 0%" sqref="D137" xr:uid="{BAC29401-B4F1-4318-A76F-AC7CCC5A0AC5}"/>
    <dataValidation allowBlank="1" showInputMessage="1" showErrorMessage="1" prompt="Please provide interest rate if known or estimate if unkown. Alternatively please enter total finance costs budget below and leave this 0%" sqref="D138" xr:uid="{197F05ED-9F5C-4768-8442-926022C1F6C8}"/>
    <dataValidation allowBlank="1" showInputMessage="1" showErrorMessage="1" prompt="Please provide line fee if known or estimate if unknown (if applicable). Alternatively please enter total finance costs budget below and leave this 0%" sqref="D139" xr:uid="{D6A46B7E-9F32-4197-A1A3-A74986CF0E44}"/>
    <dataValidation allowBlank="1" showInputMessage="1" showErrorMessage="1" prompt="If %s above are left as 0% please enter total finance costs budget here" sqref="F140:F141" xr:uid="{C9B76206-B290-4C1C-B902-133642DFA804}"/>
    <dataValidation allowBlank="1" showInputMessage="1" showErrorMessage="1" prompt="Please enter the likely loan duration here. If unkown please provide an estimate" sqref="C151" xr:uid="{EC8A561F-FA8A-4E13-B8D1-49258305BEFF}"/>
    <dataValidation allowBlank="1" showInputMessage="1" showErrorMessage="1" prompt="If excluded from budget please enter here and this will be carried to feasibility summary" sqref="C154:C155" xr:uid="{AC6EAAA1-5959-4770-A6C2-05ECC6192FDD}"/>
    <dataValidation allowBlank="1" showInputMessage="1" showErrorMessage="1" prompt="Please include an allowance for any monitoring costs" sqref="F62:F76" xr:uid="{77D7402F-CB09-425E-91D8-F28C4B9B84E3}"/>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D1A5F380-ADD1-4775-936A-5D21298A891A}">
          <x14:formula1>
            <xm:f>'5. Selections'!$E$1:$E$10</xm:f>
          </x14:formula1>
          <xm:sqref>E10 E30:E35 E15:E25 E40:E43 E48:E57 E62:E76 E81:E93 E97:E105 E140:E141 E154:E155 E110:E118</xm:sqref>
        </x14:dataValidation>
        <x14:dataValidation type="list" allowBlank="1" showInputMessage="1" showErrorMessage="1" xr:uid="{77926899-2C54-470B-97D6-64D82CB86FB6}">
          <x14:formula1>
            <xm:f>'5. Selections'!$C$1:$C$7</xm:f>
          </x14:formula1>
          <xm:sqref>J10:J143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01889-D668-473C-8413-ADAA0D3DCD24}">
  <dimension ref="A2:L106"/>
  <sheetViews>
    <sheetView workbookViewId="0">
      <pane ySplit="2" topLeftCell="A86" activePane="bottomLeft" state="frozen"/>
      <selection pane="bottomLeft" activeCell="G107" sqref="G107"/>
    </sheetView>
  </sheetViews>
  <sheetFormatPr defaultRowHeight="15" x14ac:dyDescent="0.2"/>
  <cols>
    <col min="1" max="1" width="8.88671875" style="318" customWidth="1"/>
    <col min="2" max="2" width="20.5546875" style="318" customWidth="1"/>
    <col min="3" max="3" width="8.88671875" style="318"/>
    <col min="4" max="4" width="16.88671875" style="318" customWidth="1"/>
    <col min="5" max="5" width="17.5546875" style="318" bestFit="1" customWidth="1"/>
    <col min="6" max="6" width="8.77734375" style="318" customWidth="1"/>
    <col min="7" max="7" width="10.77734375" customWidth="1"/>
    <col min="8" max="8" width="12" style="335" customWidth="1"/>
    <col min="9" max="9" width="15.33203125" style="335" customWidth="1"/>
    <col min="10" max="10" width="18.21875" customWidth="1"/>
    <col min="11" max="11" width="13" customWidth="1"/>
    <col min="12" max="12" width="19.21875" customWidth="1"/>
  </cols>
  <sheetData>
    <row r="2" spans="1:12" s="278" customFormat="1" ht="63" customHeight="1" x14ac:dyDescent="0.25">
      <c r="A2" s="332" t="s">
        <v>307</v>
      </c>
      <c r="B2" s="305" t="s">
        <v>308</v>
      </c>
      <c r="C2" s="305" t="s">
        <v>41</v>
      </c>
      <c r="D2" s="332" t="s">
        <v>309</v>
      </c>
      <c r="E2" s="332" t="s">
        <v>310</v>
      </c>
      <c r="F2" s="332" t="s">
        <v>311</v>
      </c>
      <c r="G2" s="287" t="s">
        <v>312</v>
      </c>
      <c r="H2" s="332" t="s">
        <v>372</v>
      </c>
      <c r="I2" s="336" t="s">
        <v>313</v>
      </c>
      <c r="J2" s="287" t="s">
        <v>314</v>
      </c>
      <c r="K2" s="344" t="s">
        <v>431</v>
      </c>
      <c r="L2" s="287" t="s">
        <v>371</v>
      </c>
    </row>
    <row r="3" spans="1:12" s="278" customFormat="1" ht="15.75" x14ac:dyDescent="0.25">
      <c r="A3" s="280" t="s">
        <v>19</v>
      </c>
      <c r="B3" s="280"/>
      <c r="C3" s="280">
        <f>SUM(C4:C103)</f>
        <v>0</v>
      </c>
      <c r="D3" s="341">
        <f>SUM(D4:D103)</f>
        <v>0</v>
      </c>
      <c r="E3" s="341"/>
      <c r="F3" s="280">
        <f>COUNTIF(F4:F103,"=Y")</f>
        <v>0</v>
      </c>
      <c r="G3" s="284">
        <f>SUM(G4:G103)</f>
        <v>0</v>
      </c>
      <c r="H3" s="343">
        <f>COUNTIF(H4:H103,"=Y")</f>
        <v>0</v>
      </c>
      <c r="I3" s="342">
        <f>IFERROR(AVERAGEIF(I4:I103,"&gt;0"),0)</f>
        <v>0</v>
      </c>
      <c r="J3" s="284">
        <f>SUM(J4:J103)</f>
        <v>0</v>
      </c>
      <c r="K3" s="284">
        <f>SUM(K4:K103)</f>
        <v>0</v>
      </c>
      <c r="L3" s="284">
        <f>SUM(L4:L103)</f>
        <v>0</v>
      </c>
    </row>
    <row r="4" spans="1:12" x14ac:dyDescent="0.2">
      <c r="A4" s="308">
        <v>1</v>
      </c>
      <c r="B4" s="316" t="s">
        <v>315</v>
      </c>
      <c r="C4" s="311"/>
      <c r="D4" s="333">
        <v>0</v>
      </c>
      <c r="E4" s="333"/>
      <c r="F4" s="316"/>
      <c r="G4" s="346">
        <v>0</v>
      </c>
      <c r="H4" s="323"/>
      <c r="I4" s="321"/>
      <c r="J4" s="283" cm="1">
        <f t="array" ref="J4">_xlfn.IFS(H4="y",D4-D4*I4,H4="n",0,H4= "",0)</f>
        <v>0</v>
      </c>
      <c r="K4" s="283">
        <f t="shared" ref="K4:K35" si="0">SUMIFS(D4,F4,"=N",H4,"=N")</f>
        <v>0</v>
      </c>
      <c r="L4" s="283">
        <f t="shared" ref="L4:L35" si="1">G4+J4+K4</f>
        <v>0</v>
      </c>
    </row>
    <row r="5" spans="1:12" x14ac:dyDescent="0.2">
      <c r="A5" s="308">
        <v>2</v>
      </c>
      <c r="B5" s="316" t="s">
        <v>318</v>
      </c>
      <c r="C5" s="311"/>
      <c r="D5" s="333">
        <v>0</v>
      </c>
      <c r="E5" s="333"/>
      <c r="F5" s="316"/>
      <c r="G5" s="346">
        <v>0</v>
      </c>
      <c r="H5" s="323"/>
      <c r="I5" s="321"/>
      <c r="J5" s="283" cm="1">
        <f t="array" ref="J5">_xlfn.IFS(H5="y",D5-D5*I5,H5="n",0,H5= "",0)</f>
        <v>0</v>
      </c>
      <c r="K5" s="283">
        <f t="shared" si="0"/>
        <v>0</v>
      </c>
      <c r="L5" s="283">
        <f t="shared" si="1"/>
        <v>0</v>
      </c>
    </row>
    <row r="6" spans="1:12" x14ac:dyDescent="0.2">
      <c r="A6" s="308">
        <v>3</v>
      </c>
      <c r="B6" s="316" t="s">
        <v>319</v>
      </c>
      <c r="C6" s="311"/>
      <c r="D6" s="333">
        <v>0</v>
      </c>
      <c r="E6" s="333"/>
      <c r="F6" s="316"/>
      <c r="G6" s="346">
        <v>0</v>
      </c>
      <c r="H6" s="323"/>
      <c r="I6" s="321"/>
      <c r="J6" s="283" cm="1">
        <f t="array" ref="J6">_xlfn.IFS(H6="y",D6-D6*I6,H6="n",0,H6= "",0)</f>
        <v>0</v>
      </c>
      <c r="K6" s="283">
        <f t="shared" si="0"/>
        <v>0</v>
      </c>
      <c r="L6" s="283">
        <f t="shared" si="1"/>
        <v>0</v>
      </c>
    </row>
    <row r="7" spans="1:12" x14ac:dyDescent="0.2">
      <c r="A7" s="308">
        <v>4</v>
      </c>
      <c r="B7" s="316" t="s">
        <v>320</v>
      </c>
      <c r="C7" s="311"/>
      <c r="D7" s="333">
        <v>0</v>
      </c>
      <c r="E7" s="333"/>
      <c r="F7" s="316"/>
      <c r="G7" s="346">
        <v>0</v>
      </c>
      <c r="H7" s="323"/>
      <c r="I7" s="321"/>
      <c r="J7" s="283" cm="1">
        <f t="array" ref="J7">_xlfn.IFS(H7="y",D7-D7*I7,H7="n",0,H7= "",0)</f>
        <v>0</v>
      </c>
      <c r="K7" s="283">
        <f t="shared" si="0"/>
        <v>0</v>
      </c>
      <c r="L7" s="283">
        <f t="shared" si="1"/>
        <v>0</v>
      </c>
    </row>
    <row r="8" spans="1:12" x14ac:dyDescent="0.2">
      <c r="A8" s="308">
        <v>5</v>
      </c>
      <c r="B8" s="316" t="s">
        <v>321</v>
      </c>
      <c r="C8" s="311"/>
      <c r="D8" s="333">
        <v>0</v>
      </c>
      <c r="E8" s="333"/>
      <c r="F8" s="316"/>
      <c r="G8" s="346">
        <v>0</v>
      </c>
      <c r="H8" s="323"/>
      <c r="I8" s="321"/>
      <c r="J8" s="283" cm="1">
        <f t="array" ref="J8">_xlfn.IFS(H8="y",D8-D8*I8,H8="n",0,H8= "",0)</f>
        <v>0</v>
      </c>
      <c r="K8" s="283">
        <f t="shared" si="0"/>
        <v>0</v>
      </c>
      <c r="L8" s="283">
        <f t="shared" si="1"/>
        <v>0</v>
      </c>
    </row>
    <row r="9" spans="1:12" x14ac:dyDescent="0.2">
      <c r="A9" s="308">
        <v>6</v>
      </c>
      <c r="B9" s="316" t="s">
        <v>322</v>
      </c>
      <c r="C9" s="311"/>
      <c r="D9" s="333">
        <v>0</v>
      </c>
      <c r="E9" s="333"/>
      <c r="F9" s="316"/>
      <c r="G9" s="346">
        <v>0</v>
      </c>
      <c r="H9" s="323"/>
      <c r="I9" s="321"/>
      <c r="J9" s="283" cm="1">
        <f t="array" ref="J9">_xlfn.IFS(H9="y",D9-D9*I9,H9="n",0,H9= "",0)</f>
        <v>0</v>
      </c>
      <c r="K9" s="283">
        <f t="shared" si="0"/>
        <v>0</v>
      </c>
      <c r="L9" s="283">
        <f t="shared" si="1"/>
        <v>0</v>
      </c>
    </row>
    <row r="10" spans="1:12" x14ac:dyDescent="0.2">
      <c r="A10" s="308">
        <v>7</v>
      </c>
      <c r="B10" s="316" t="s">
        <v>323</v>
      </c>
      <c r="C10" s="311"/>
      <c r="D10" s="333">
        <v>0</v>
      </c>
      <c r="E10" s="333"/>
      <c r="F10" s="316"/>
      <c r="G10" s="346">
        <v>0</v>
      </c>
      <c r="H10" s="323"/>
      <c r="I10" s="321"/>
      <c r="J10" s="283" cm="1">
        <f t="array" ref="J10">_xlfn.IFS(H10="y",D10-D10*I10,H10="n",0,H10= "",0)</f>
        <v>0</v>
      </c>
      <c r="K10" s="283">
        <f t="shared" si="0"/>
        <v>0</v>
      </c>
      <c r="L10" s="283">
        <f t="shared" si="1"/>
        <v>0</v>
      </c>
    </row>
    <row r="11" spans="1:12" x14ac:dyDescent="0.2">
      <c r="A11" s="308">
        <v>8</v>
      </c>
      <c r="B11" s="316" t="s">
        <v>324</v>
      </c>
      <c r="C11" s="311"/>
      <c r="D11" s="333">
        <v>0</v>
      </c>
      <c r="E11" s="333"/>
      <c r="F11" s="316"/>
      <c r="G11" s="346">
        <v>0</v>
      </c>
      <c r="H11" s="323"/>
      <c r="I11" s="321"/>
      <c r="J11" s="283" cm="1">
        <f t="array" ref="J11">_xlfn.IFS(H11="y",D11-D11*I11,H11="n",0,H11= "",0)</f>
        <v>0</v>
      </c>
      <c r="K11" s="283">
        <f t="shared" si="0"/>
        <v>0</v>
      </c>
      <c r="L11" s="283">
        <f t="shared" si="1"/>
        <v>0</v>
      </c>
    </row>
    <row r="12" spans="1:12" x14ac:dyDescent="0.2">
      <c r="A12" s="308">
        <v>9</v>
      </c>
      <c r="B12" s="316"/>
      <c r="C12" s="311"/>
      <c r="D12" s="333">
        <v>0</v>
      </c>
      <c r="E12" s="333"/>
      <c r="F12" s="316"/>
      <c r="G12" s="346">
        <v>0</v>
      </c>
      <c r="H12" s="323"/>
      <c r="I12" s="321"/>
      <c r="J12" s="283" cm="1">
        <f t="array" ref="J12">_xlfn.IFS(H12="y",D12-D12*I12,H12="n",0,H12= "",0)</f>
        <v>0</v>
      </c>
      <c r="K12" s="283">
        <f t="shared" si="0"/>
        <v>0</v>
      </c>
      <c r="L12" s="283">
        <f t="shared" si="1"/>
        <v>0</v>
      </c>
    </row>
    <row r="13" spans="1:12" x14ac:dyDescent="0.2">
      <c r="A13" s="308">
        <v>10</v>
      </c>
      <c r="B13" s="316"/>
      <c r="C13" s="311"/>
      <c r="D13" s="333">
        <v>0</v>
      </c>
      <c r="E13" s="333"/>
      <c r="F13" s="316"/>
      <c r="G13" s="346">
        <v>0</v>
      </c>
      <c r="H13" s="323"/>
      <c r="I13" s="321"/>
      <c r="J13" s="283" cm="1">
        <f t="array" ref="J13">_xlfn.IFS(H13="y",D13-D13*I13,H13="n",0,H13= "",0)</f>
        <v>0</v>
      </c>
      <c r="K13" s="283">
        <f t="shared" si="0"/>
        <v>0</v>
      </c>
      <c r="L13" s="283">
        <f t="shared" si="1"/>
        <v>0</v>
      </c>
    </row>
    <row r="14" spans="1:12" x14ac:dyDescent="0.2">
      <c r="A14" s="308">
        <v>11</v>
      </c>
      <c r="B14" s="316"/>
      <c r="C14" s="311"/>
      <c r="D14" s="333">
        <v>0</v>
      </c>
      <c r="E14" s="333"/>
      <c r="F14" s="316"/>
      <c r="G14" s="346">
        <v>0</v>
      </c>
      <c r="H14" s="323"/>
      <c r="I14" s="321"/>
      <c r="J14" s="283" cm="1">
        <f t="array" ref="J14">_xlfn.IFS(H14="y",D14-D14*I14,H14="n",0,H14= "",0)</f>
        <v>0</v>
      </c>
      <c r="K14" s="283">
        <f t="shared" si="0"/>
        <v>0</v>
      </c>
      <c r="L14" s="283">
        <f t="shared" si="1"/>
        <v>0</v>
      </c>
    </row>
    <row r="15" spans="1:12" x14ac:dyDescent="0.2">
      <c r="A15" s="308">
        <v>12</v>
      </c>
      <c r="B15" s="316"/>
      <c r="C15" s="311"/>
      <c r="D15" s="333">
        <v>0</v>
      </c>
      <c r="E15" s="333"/>
      <c r="F15" s="316"/>
      <c r="G15" s="346">
        <v>0</v>
      </c>
      <c r="H15" s="323"/>
      <c r="I15" s="321"/>
      <c r="J15" s="283" cm="1">
        <f t="array" ref="J15">_xlfn.IFS(H15="y",D15-D15*I15,H15="n",0,H15= "",0)</f>
        <v>0</v>
      </c>
      <c r="K15" s="283">
        <f t="shared" si="0"/>
        <v>0</v>
      </c>
      <c r="L15" s="283">
        <f t="shared" si="1"/>
        <v>0</v>
      </c>
    </row>
    <row r="16" spans="1:12" x14ac:dyDescent="0.2">
      <c r="A16" s="308">
        <v>13</v>
      </c>
      <c r="B16" s="316"/>
      <c r="C16" s="311"/>
      <c r="D16" s="333">
        <v>0</v>
      </c>
      <c r="E16" s="333"/>
      <c r="F16" s="316"/>
      <c r="G16" s="346">
        <v>0</v>
      </c>
      <c r="H16" s="323"/>
      <c r="I16" s="321"/>
      <c r="J16" s="283" cm="1">
        <f t="array" ref="J16">_xlfn.IFS(H16="y",D16-D16*I16,H16="n",0,H16= "",0)</f>
        <v>0</v>
      </c>
      <c r="K16" s="283">
        <f t="shared" si="0"/>
        <v>0</v>
      </c>
      <c r="L16" s="283">
        <f t="shared" si="1"/>
        <v>0</v>
      </c>
    </row>
    <row r="17" spans="1:12" x14ac:dyDescent="0.2">
      <c r="A17" s="308">
        <v>14</v>
      </c>
      <c r="B17" s="316"/>
      <c r="C17" s="311"/>
      <c r="D17" s="333">
        <v>0</v>
      </c>
      <c r="E17" s="333"/>
      <c r="F17" s="316"/>
      <c r="G17" s="346">
        <v>0</v>
      </c>
      <c r="H17" s="323"/>
      <c r="I17" s="321"/>
      <c r="J17" s="283" cm="1">
        <f t="array" ref="J17">_xlfn.IFS(H17="y",D17-D17*I17,H17="n",0,H17= "",0)</f>
        <v>0</v>
      </c>
      <c r="K17" s="283">
        <f t="shared" si="0"/>
        <v>0</v>
      </c>
      <c r="L17" s="283">
        <f t="shared" si="1"/>
        <v>0</v>
      </c>
    </row>
    <row r="18" spans="1:12" x14ac:dyDescent="0.2">
      <c r="A18" s="308">
        <v>15</v>
      </c>
      <c r="B18" s="316"/>
      <c r="C18" s="311"/>
      <c r="D18" s="333">
        <v>0</v>
      </c>
      <c r="E18" s="333"/>
      <c r="F18" s="316"/>
      <c r="G18" s="346">
        <v>0</v>
      </c>
      <c r="H18" s="323"/>
      <c r="I18" s="321"/>
      <c r="J18" s="283" cm="1">
        <f t="array" ref="J18">_xlfn.IFS(H18="y",D18-D18*I18,H18="n",0,H18= "",0)</f>
        <v>0</v>
      </c>
      <c r="K18" s="283">
        <f t="shared" si="0"/>
        <v>0</v>
      </c>
      <c r="L18" s="283">
        <f t="shared" si="1"/>
        <v>0</v>
      </c>
    </row>
    <row r="19" spans="1:12" x14ac:dyDescent="0.2">
      <c r="A19" s="308">
        <v>16</v>
      </c>
      <c r="B19" s="316"/>
      <c r="C19" s="311"/>
      <c r="D19" s="333">
        <v>0</v>
      </c>
      <c r="E19" s="333"/>
      <c r="F19" s="316"/>
      <c r="G19" s="346">
        <v>0</v>
      </c>
      <c r="H19" s="323"/>
      <c r="I19" s="321"/>
      <c r="J19" s="283" cm="1">
        <f t="array" ref="J19">_xlfn.IFS(H19="y",D19-D19*I19,H19="n",0,H19= "",0)</f>
        <v>0</v>
      </c>
      <c r="K19" s="283">
        <f t="shared" si="0"/>
        <v>0</v>
      </c>
      <c r="L19" s="283">
        <f t="shared" si="1"/>
        <v>0</v>
      </c>
    </row>
    <row r="20" spans="1:12" x14ac:dyDescent="0.2">
      <c r="A20" s="308">
        <v>17</v>
      </c>
      <c r="B20" s="316"/>
      <c r="C20" s="311"/>
      <c r="D20" s="333">
        <v>0</v>
      </c>
      <c r="E20" s="333"/>
      <c r="F20" s="316"/>
      <c r="G20" s="346">
        <v>0</v>
      </c>
      <c r="H20" s="323"/>
      <c r="I20" s="321"/>
      <c r="J20" s="283" cm="1">
        <f t="array" ref="J20">_xlfn.IFS(H20="y",D20-D20*I20,H20="n",0,H20= "",0)</f>
        <v>0</v>
      </c>
      <c r="K20" s="283">
        <f t="shared" si="0"/>
        <v>0</v>
      </c>
      <c r="L20" s="283">
        <f t="shared" si="1"/>
        <v>0</v>
      </c>
    </row>
    <row r="21" spans="1:12" x14ac:dyDescent="0.2">
      <c r="A21" s="308">
        <v>18</v>
      </c>
      <c r="B21" s="316"/>
      <c r="C21" s="311"/>
      <c r="D21" s="333">
        <v>0</v>
      </c>
      <c r="E21" s="333"/>
      <c r="F21" s="316"/>
      <c r="G21" s="346">
        <v>0</v>
      </c>
      <c r="H21" s="323"/>
      <c r="I21" s="321"/>
      <c r="J21" s="283" cm="1">
        <f t="array" ref="J21">_xlfn.IFS(H21="y",D21-D21*I21,H21="n",0,H21= "",0)</f>
        <v>0</v>
      </c>
      <c r="K21" s="283">
        <f t="shared" si="0"/>
        <v>0</v>
      </c>
      <c r="L21" s="283">
        <f t="shared" si="1"/>
        <v>0</v>
      </c>
    </row>
    <row r="22" spans="1:12" x14ac:dyDescent="0.2">
      <c r="A22" s="308">
        <v>19</v>
      </c>
      <c r="B22" s="316"/>
      <c r="C22" s="311"/>
      <c r="D22" s="333">
        <v>0</v>
      </c>
      <c r="E22" s="333"/>
      <c r="F22" s="316"/>
      <c r="G22" s="346">
        <v>0</v>
      </c>
      <c r="H22" s="323"/>
      <c r="I22" s="321"/>
      <c r="J22" s="283" cm="1">
        <f t="array" ref="J22">_xlfn.IFS(H22="y",D22-D22*I22,H22="n",0,H22= "",0)</f>
        <v>0</v>
      </c>
      <c r="K22" s="283">
        <f t="shared" si="0"/>
        <v>0</v>
      </c>
      <c r="L22" s="283">
        <f t="shared" si="1"/>
        <v>0</v>
      </c>
    </row>
    <row r="23" spans="1:12" x14ac:dyDescent="0.2">
      <c r="A23" s="308">
        <v>20</v>
      </c>
      <c r="B23" s="316"/>
      <c r="C23" s="311"/>
      <c r="D23" s="333">
        <v>0</v>
      </c>
      <c r="E23" s="333"/>
      <c r="F23" s="316"/>
      <c r="G23" s="346">
        <v>0</v>
      </c>
      <c r="H23" s="323"/>
      <c r="I23" s="321"/>
      <c r="J23" s="283" cm="1">
        <f t="array" ref="J23">_xlfn.IFS(H23="y",D23-D23*I23,H23="n",0,H23= "",0)</f>
        <v>0</v>
      </c>
      <c r="K23" s="283">
        <f t="shared" si="0"/>
        <v>0</v>
      </c>
      <c r="L23" s="283">
        <f t="shared" si="1"/>
        <v>0</v>
      </c>
    </row>
    <row r="24" spans="1:12" x14ac:dyDescent="0.2">
      <c r="A24" s="308">
        <v>21</v>
      </c>
      <c r="B24" s="316"/>
      <c r="C24" s="311"/>
      <c r="D24" s="333">
        <v>0</v>
      </c>
      <c r="E24" s="333"/>
      <c r="F24" s="316"/>
      <c r="G24" s="346">
        <v>0</v>
      </c>
      <c r="H24" s="323"/>
      <c r="I24" s="321"/>
      <c r="J24" s="283" cm="1">
        <f t="array" ref="J24">_xlfn.IFS(H24="y",D24-D24*I24,H24="n",0,H24= "",0)</f>
        <v>0</v>
      </c>
      <c r="K24" s="283">
        <f t="shared" si="0"/>
        <v>0</v>
      </c>
      <c r="L24" s="283">
        <f t="shared" si="1"/>
        <v>0</v>
      </c>
    </row>
    <row r="25" spans="1:12" x14ac:dyDescent="0.2">
      <c r="A25" s="308">
        <v>22</v>
      </c>
      <c r="B25" s="316"/>
      <c r="C25" s="311"/>
      <c r="D25" s="333">
        <v>0</v>
      </c>
      <c r="E25" s="333"/>
      <c r="F25" s="316"/>
      <c r="G25" s="346">
        <v>0</v>
      </c>
      <c r="H25" s="323"/>
      <c r="I25" s="321"/>
      <c r="J25" s="283" cm="1">
        <f t="array" ref="J25">_xlfn.IFS(H25="y",D25-D25*I25,H25="n",0,H25= "",0)</f>
        <v>0</v>
      </c>
      <c r="K25" s="283">
        <f t="shared" si="0"/>
        <v>0</v>
      </c>
      <c r="L25" s="283">
        <f t="shared" si="1"/>
        <v>0</v>
      </c>
    </row>
    <row r="26" spans="1:12" x14ac:dyDescent="0.2">
      <c r="A26" s="308">
        <v>23</v>
      </c>
      <c r="B26" s="316"/>
      <c r="C26" s="311"/>
      <c r="D26" s="333">
        <v>0</v>
      </c>
      <c r="E26" s="333"/>
      <c r="F26" s="316"/>
      <c r="G26" s="346">
        <v>0</v>
      </c>
      <c r="H26" s="323"/>
      <c r="I26" s="321"/>
      <c r="J26" s="283" cm="1">
        <f t="array" ref="J26">_xlfn.IFS(H26="y",D26-D26*I26,H26="n",0,H26= "",0)</f>
        <v>0</v>
      </c>
      <c r="K26" s="283">
        <f t="shared" si="0"/>
        <v>0</v>
      </c>
      <c r="L26" s="283">
        <f t="shared" si="1"/>
        <v>0</v>
      </c>
    </row>
    <row r="27" spans="1:12" x14ac:dyDescent="0.2">
      <c r="A27" s="308">
        <v>24</v>
      </c>
      <c r="B27" s="316"/>
      <c r="C27" s="311"/>
      <c r="D27" s="333">
        <v>0</v>
      </c>
      <c r="E27" s="333"/>
      <c r="F27" s="316"/>
      <c r="G27" s="346">
        <v>0</v>
      </c>
      <c r="H27" s="323"/>
      <c r="I27" s="321"/>
      <c r="J27" s="283" cm="1">
        <f t="array" ref="J27">_xlfn.IFS(H27="y",D27-D27*I27,H27="n",0,H27= "",0)</f>
        <v>0</v>
      </c>
      <c r="K27" s="283">
        <f t="shared" si="0"/>
        <v>0</v>
      </c>
      <c r="L27" s="283">
        <f t="shared" si="1"/>
        <v>0</v>
      </c>
    </row>
    <row r="28" spans="1:12" x14ac:dyDescent="0.2">
      <c r="A28" s="308">
        <v>25</v>
      </c>
      <c r="B28" s="316"/>
      <c r="C28" s="311"/>
      <c r="D28" s="333">
        <v>0</v>
      </c>
      <c r="E28" s="333"/>
      <c r="F28" s="316"/>
      <c r="G28" s="346">
        <v>0</v>
      </c>
      <c r="H28" s="323"/>
      <c r="I28" s="321"/>
      <c r="J28" s="283" cm="1">
        <f t="array" ref="J28">_xlfn.IFS(H28="y",D28-D28*I28,H28="n",0,H28= "",0)</f>
        <v>0</v>
      </c>
      <c r="K28" s="283">
        <f t="shared" si="0"/>
        <v>0</v>
      </c>
      <c r="L28" s="283">
        <f t="shared" si="1"/>
        <v>0</v>
      </c>
    </row>
    <row r="29" spans="1:12" x14ac:dyDescent="0.2">
      <c r="A29" s="308">
        <v>26</v>
      </c>
      <c r="B29" s="316"/>
      <c r="C29" s="311"/>
      <c r="D29" s="333">
        <v>0</v>
      </c>
      <c r="E29" s="333"/>
      <c r="F29" s="316"/>
      <c r="G29" s="346">
        <v>0</v>
      </c>
      <c r="H29" s="323"/>
      <c r="I29" s="321"/>
      <c r="J29" s="283" cm="1">
        <f t="array" ref="J29">_xlfn.IFS(H29="y",D29-D29*I29,H29="n",0,H29= "",0)</f>
        <v>0</v>
      </c>
      <c r="K29" s="283">
        <f t="shared" si="0"/>
        <v>0</v>
      </c>
      <c r="L29" s="283">
        <f t="shared" si="1"/>
        <v>0</v>
      </c>
    </row>
    <row r="30" spans="1:12" x14ac:dyDescent="0.2">
      <c r="A30" s="308">
        <v>27</v>
      </c>
      <c r="B30" s="316"/>
      <c r="C30" s="311"/>
      <c r="D30" s="333">
        <v>0</v>
      </c>
      <c r="E30" s="333"/>
      <c r="F30" s="316"/>
      <c r="G30" s="346">
        <v>0</v>
      </c>
      <c r="H30" s="323"/>
      <c r="I30" s="321"/>
      <c r="J30" s="283" cm="1">
        <f t="array" ref="J30">_xlfn.IFS(H30="y",D30-D30*I30,H30="n",0,H30= "",0)</f>
        <v>0</v>
      </c>
      <c r="K30" s="283">
        <f t="shared" si="0"/>
        <v>0</v>
      </c>
      <c r="L30" s="283">
        <f t="shared" si="1"/>
        <v>0</v>
      </c>
    </row>
    <row r="31" spans="1:12" x14ac:dyDescent="0.2">
      <c r="A31" s="308">
        <v>28</v>
      </c>
      <c r="B31" s="316"/>
      <c r="C31" s="311"/>
      <c r="D31" s="333">
        <v>0</v>
      </c>
      <c r="E31" s="333"/>
      <c r="F31" s="316"/>
      <c r="G31" s="346">
        <v>0</v>
      </c>
      <c r="H31" s="323"/>
      <c r="I31" s="321"/>
      <c r="J31" s="283" cm="1">
        <f t="array" ref="J31">_xlfn.IFS(H31="y",D31-D31*I31,H31="n",0,H31= "",0)</f>
        <v>0</v>
      </c>
      <c r="K31" s="283">
        <f t="shared" si="0"/>
        <v>0</v>
      </c>
      <c r="L31" s="283">
        <f t="shared" si="1"/>
        <v>0</v>
      </c>
    </row>
    <row r="32" spans="1:12" x14ac:dyDescent="0.2">
      <c r="A32" s="308">
        <v>29</v>
      </c>
      <c r="B32" s="316"/>
      <c r="C32" s="311"/>
      <c r="D32" s="333">
        <v>0</v>
      </c>
      <c r="E32" s="333"/>
      <c r="F32" s="316"/>
      <c r="G32" s="346">
        <v>0</v>
      </c>
      <c r="H32" s="323"/>
      <c r="I32" s="321"/>
      <c r="J32" s="283" cm="1">
        <f t="array" ref="J32">_xlfn.IFS(H32="y",D32-D32*I32,H32="n",0,H32= "",0)</f>
        <v>0</v>
      </c>
      <c r="K32" s="283">
        <f t="shared" si="0"/>
        <v>0</v>
      </c>
      <c r="L32" s="283">
        <f t="shared" si="1"/>
        <v>0</v>
      </c>
    </row>
    <row r="33" spans="1:12" x14ac:dyDescent="0.2">
      <c r="A33" s="308">
        <v>30</v>
      </c>
      <c r="B33" s="316"/>
      <c r="C33" s="311"/>
      <c r="D33" s="333">
        <v>0</v>
      </c>
      <c r="E33" s="333"/>
      <c r="F33" s="316"/>
      <c r="G33" s="346">
        <v>0</v>
      </c>
      <c r="H33" s="323"/>
      <c r="I33" s="321"/>
      <c r="J33" s="283" cm="1">
        <f t="array" ref="J33">_xlfn.IFS(H33="y",D33-D33*I33,H33="n",0,H33= "",0)</f>
        <v>0</v>
      </c>
      <c r="K33" s="283">
        <f t="shared" si="0"/>
        <v>0</v>
      </c>
      <c r="L33" s="283">
        <f t="shared" si="1"/>
        <v>0</v>
      </c>
    </row>
    <row r="34" spans="1:12" x14ac:dyDescent="0.2">
      <c r="A34" s="308">
        <v>31</v>
      </c>
      <c r="B34" s="316"/>
      <c r="C34" s="311"/>
      <c r="D34" s="333">
        <v>0</v>
      </c>
      <c r="E34" s="333"/>
      <c r="F34" s="316"/>
      <c r="G34" s="346">
        <v>0</v>
      </c>
      <c r="H34" s="323"/>
      <c r="I34" s="321"/>
      <c r="J34" s="283" cm="1">
        <f t="array" ref="J34">_xlfn.IFS(H34="y",D34-D34*I34,H34="n",0,H34= "",0)</f>
        <v>0</v>
      </c>
      <c r="K34" s="283">
        <f t="shared" si="0"/>
        <v>0</v>
      </c>
      <c r="L34" s="283">
        <f t="shared" si="1"/>
        <v>0</v>
      </c>
    </row>
    <row r="35" spans="1:12" x14ac:dyDescent="0.2">
      <c r="A35" s="308">
        <v>32</v>
      </c>
      <c r="B35" s="316"/>
      <c r="C35" s="311"/>
      <c r="D35" s="333">
        <v>0</v>
      </c>
      <c r="E35" s="333"/>
      <c r="F35" s="316"/>
      <c r="G35" s="346">
        <v>0</v>
      </c>
      <c r="H35" s="323"/>
      <c r="I35" s="321"/>
      <c r="J35" s="283" cm="1">
        <f t="array" ref="J35">_xlfn.IFS(H35="y",D35-D35*I35,H35="n",0,H35= "",0)</f>
        <v>0</v>
      </c>
      <c r="K35" s="283">
        <f t="shared" si="0"/>
        <v>0</v>
      </c>
      <c r="L35" s="283">
        <f t="shared" si="1"/>
        <v>0</v>
      </c>
    </row>
    <row r="36" spans="1:12" x14ac:dyDescent="0.2">
      <c r="A36" s="308">
        <v>33</v>
      </c>
      <c r="B36" s="316"/>
      <c r="C36" s="311"/>
      <c r="D36" s="333">
        <v>0</v>
      </c>
      <c r="E36" s="333"/>
      <c r="F36" s="316"/>
      <c r="G36" s="346">
        <v>0</v>
      </c>
      <c r="H36" s="323"/>
      <c r="I36" s="321"/>
      <c r="J36" s="283" cm="1">
        <f t="array" ref="J36">_xlfn.IFS(H36="y",D36-D36*I36,H36="n",0,H36= "",0)</f>
        <v>0</v>
      </c>
      <c r="K36" s="283">
        <f t="shared" ref="K36:K67" si="2">SUMIFS(D36,F36,"=N",H36,"=N")</f>
        <v>0</v>
      </c>
      <c r="L36" s="283">
        <f t="shared" ref="L36:L67" si="3">G36+J36+K36</f>
        <v>0</v>
      </c>
    </row>
    <row r="37" spans="1:12" x14ac:dyDescent="0.2">
      <c r="A37" s="308">
        <v>34</v>
      </c>
      <c r="B37" s="316"/>
      <c r="C37" s="311"/>
      <c r="D37" s="333">
        <v>0</v>
      </c>
      <c r="E37" s="333"/>
      <c r="F37" s="316"/>
      <c r="G37" s="346">
        <v>0</v>
      </c>
      <c r="H37" s="323"/>
      <c r="I37" s="321"/>
      <c r="J37" s="283" cm="1">
        <f t="array" ref="J37">_xlfn.IFS(H37="y",D37-D37*I37,H37="n",0,H37= "",0)</f>
        <v>0</v>
      </c>
      <c r="K37" s="283">
        <f t="shared" si="2"/>
        <v>0</v>
      </c>
      <c r="L37" s="283">
        <f t="shared" si="3"/>
        <v>0</v>
      </c>
    </row>
    <row r="38" spans="1:12" x14ac:dyDescent="0.2">
      <c r="A38" s="308">
        <v>35</v>
      </c>
      <c r="B38" s="316"/>
      <c r="C38" s="311"/>
      <c r="D38" s="333">
        <v>0</v>
      </c>
      <c r="E38" s="333"/>
      <c r="F38" s="316"/>
      <c r="G38" s="346">
        <v>0</v>
      </c>
      <c r="H38" s="323"/>
      <c r="I38" s="321"/>
      <c r="J38" s="283" cm="1">
        <f t="array" ref="J38">_xlfn.IFS(H38="y",D38-D38*I38,H38="n",0,H38= "",0)</f>
        <v>0</v>
      </c>
      <c r="K38" s="283">
        <f t="shared" si="2"/>
        <v>0</v>
      </c>
      <c r="L38" s="283">
        <f t="shared" si="3"/>
        <v>0</v>
      </c>
    </row>
    <row r="39" spans="1:12" x14ac:dyDescent="0.2">
      <c r="A39" s="308">
        <v>36</v>
      </c>
      <c r="B39" s="316"/>
      <c r="C39" s="311"/>
      <c r="D39" s="333">
        <v>0</v>
      </c>
      <c r="E39" s="333"/>
      <c r="F39" s="316"/>
      <c r="G39" s="346">
        <v>0</v>
      </c>
      <c r="H39" s="323"/>
      <c r="I39" s="321"/>
      <c r="J39" s="283" cm="1">
        <f t="array" ref="J39">_xlfn.IFS(H39="y",D39-D39*I39,H39="n",0,H39= "",0)</f>
        <v>0</v>
      </c>
      <c r="K39" s="283">
        <f t="shared" si="2"/>
        <v>0</v>
      </c>
      <c r="L39" s="283">
        <f t="shared" si="3"/>
        <v>0</v>
      </c>
    </row>
    <row r="40" spans="1:12" x14ac:dyDescent="0.2">
      <c r="A40" s="308">
        <v>37</v>
      </c>
      <c r="B40" s="316"/>
      <c r="C40" s="311"/>
      <c r="D40" s="333">
        <v>0</v>
      </c>
      <c r="E40" s="333"/>
      <c r="F40" s="316"/>
      <c r="G40" s="346">
        <v>0</v>
      </c>
      <c r="H40" s="323"/>
      <c r="I40" s="321"/>
      <c r="J40" s="283" cm="1">
        <f t="array" ref="J40">_xlfn.IFS(H40="y",D40-D40*I40,H40="n",0,H40= "",0)</f>
        <v>0</v>
      </c>
      <c r="K40" s="283">
        <f t="shared" si="2"/>
        <v>0</v>
      </c>
      <c r="L40" s="283">
        <f t="shared" si="3"/>
        <v>0</v>
      </c>
    </row>
    <row r="41" spans="1:12" x14ac:dyDescent="0.2">
      <c r="A41" s="308">
        <v>38</v>
      </c>
      <c r="B41" s="316"/>
      <c r="C41" s="311"/>
      <c r="D41" s="333">
        <v>0</v>
      </c>
      <c r="E41" s="333"/>
      <c r="F41" s="316"/>
      <c r="G41" s="346">
        <v>0</v>
      </c>
      <c r="H41" s="323"/>
      <c r="I41" s="321"/>
      <c r="J41" s="283" cm="1">
        <f t="array" ref="J41">_xlfn.IFS(H41="y",D41-D41*I41,H41="n",0,H41= "",0)</f>
        <v>0</v>
      </c>
      <c r="K41" s="283">
        <f t="shared" si="2"/>
        <v>0</v>
      </c>
      <c r="L41" s="283">
        <f t="shared" si="3"/>
        <v>0</v>
      </c>
    </row>
    <row r="42" spans="1:12" x14ac:dyDescent="0.2">
      <c r="A42" s="308">
        <v>39</v>
      </c>
      <c r="B42" s="316"/>
      <c r="C42" s="311"/>
      <c r="D42" s="333">
        <v>0</v>
      </c>
      <c r="E42" s="333"/>
      <c r="F42" s="316"/>
      <c r="G42" s="346">
        <v>0</v>
      </c>
      <c r="H42" s="323"/>
      <c r="I42" s="321"/>
      <c r="J42" s="283" cm="1">
        <f t="array" ref="J42">_xlfn.IFS(H42="y",D42-D42*I42,H42="n",0,H42= "",0)</f>
        <v>0</v>
      </c>
      <c r="K42" s="283">
        <f t="shared" si="2"/>
        <v>0</v>
      </c>
      <c r="L42" s="283">
        <f t="shared" si="3"/>
        <v>0</v>
      </c>
    </row>
    <row r="43" spans="1:12" x14ac:dyDescent="0.2">
      <c r="A43" s="308">
        <v>40</v>
      </c>
      <c r="B43" s="316"/>
      <c r="C43" s="311"/>
      <c r="D43" s="333">
        <v>0</v>
      </c>
      <c r="E43" s="333"/>
      <c r="F43" s="316"/>
      <c r="G43" s="346">
        <v>0</v>
      </c>
      <c r="H43" s="323"/>
      <c r="I43" s="321"/>
      <c r="J43" s="283" cm="1">
        <f t="array" ref="J43">_xlfn.IFS(H43="y",D43-D43*I43,H43="n",0,H43= "",0)</f>
        <v>0</v>
      </c>
      <c r="K43" s="283">
        <f t="shared" si="2"/>
        <v>0</v>
      </c>
      <c r="L43" s="283">
        <f t="shared" si="3"/>
        <v>0</v>
      </c>
    </row>
    <row r="44" spans="1:12" x14ac:dyDescent="0.2">
      <c r="A44" s="308">
        <v>41</v>
      </c>
      <c r="B44" s="316"/>
      <c r="C44" s="311"/>
      <c r="D44" s="333">
        <v>0</v>
      </c>
      <c r="E44" s="333"/>
      <c r="F44" s="316"/>
      <c r="G44" s="346">
        <v>0</v>
      </c>
      <c r="H44" s="323"/>
      <c r="I44" s="321"/>
      <c r="J44" s="283" cm="1">
        <f t="array" ref="J44">_xlfn.IFS(H44="y",D44-D44*I44,H44="n",0,H44= "",0)</f>
        <v>0</v>
      </c>
      <c r="K44" s="283">
        <f t="shared" si="2"/>
        <v>0</v>
      </c>
      <c r="L44" s="283">
        <f t="shared" si="3"/>
        <v>0</v>
      </c>
    </row>
    <row r="45" spans="1:12" x14ac:dyDescent="0.2">
      <c r="A45" s="308">
        <v>42</v>
      </c>
      <c r="B45" s="316"/>
      <c r="C45" s="311"/>
      <c r="D45" s="333">
        <v>0</v>
      </c>
      <c r="E45" s="333"/>
      <c r="F45" s="316"/>
      <c r="G45" s="346">
        <v>0</v>
      </c>
      <c r="H45" s="323"/>
      <c r="I45" s="321"/>
      <c r="J45" s="283" cm="1">
        <f t="array" ref="J45">_xlfn.IFS(H45="y",D45-D45*I45,H45="n",0,H45= "",0)</f>
        <v>0</v>
      </c>
      <c r="K45" s="283">
        <f t="shared" si="2"/>
        <v>0</v>
      </c>
      <c r="L45" s="283">
        <f t="shared" si="3"/>
        <v>0</v>
      </c>
    </row>
    <row r="46" spans="1:12" x14ac:dyDescent="0.2">
      <c r="A46" s="308">
        <v>43</v>
      </c>
      <c r="B46" s="316"/>
      <c r="C46" s="311"/>
      <c r="D46" s="333">
        <v>0</v>
      </c>
      <c r="E46" s="333"/>
      <c r="F46" s="316"/>
      <c r="G46" s="346">
        <v>0</v>
      </c>
      <c r="H46" s="323"/>
      <c r="I46" s="321"/>
      <c r="J46" s="283" cm="1">
        <f t="array" ref="J46">_xlfn.IFS(H46="y",D46-D46*I46,H46="n",0,H46= "",0)</f>
        <v>0</v>
      </c>
      <c r="K46" s="283">
        <f t="shared" si="2"/>
        <v>0</v>
      </c>
      <c r="L46" s="283">
        <f t="shared" si="3"/>
        <v>0</v>
      </c>
    </row>
    <row r="47" spans="1:12" x14ac:dyDescent="0.2">
      <c r="A47" s="308">
        <v>44</v>
      </c>
      <c r="B47" s="316"/>
      <c r="C47" s="311"/>
      <c r="D47" s="333">
        <v>0</v>
      </c>
      <c r="E47" s="333"/>
      <c r="F47" s="316"/>
      <c r="G47" s="346">
        <v>0</v>
      </c>
      <c r="H47" s="323"/>
      <c r="I47" s="321"/>
      <c r="J47" s="283" cm="1">
        <f t="array" ref="J47">_xlfn.IFS(H47="y",D47-D47*I47,H47="n",0,H47= "",0)</f>
        <v>0</v>
      </c>
      <c r="K47" s="283">
        <f t="shared" si="2"/>
        <v>0</v>
      </c>
      <c r="L47" s="283">
        <f t="shared" si="3"/>
        <v>0</v>
      </c>
    </row>
    <row r="48" spans="1:12" x14ac:dyDescent="0.2">
      <c r="A48" s="308">
        <v>45</v>
      </c>
      <c r="B48" s="316"/>
      <c r="C48" s="311"/>
      <c r="D48" s="333">
        <v>0</v>
      </c>
      <c r="E48" s="333"/>
      <c r="F48" s="316"/>
      <c r="G48" s="346">
        <v>0</v>
      </c>
      <c r="H48" s="323"/>
      <c r="I48" s="321"/>
      <c r="J48" s="283" cm="1">
        <f t="array" ref="J48">_xlfn.IFS(H48="y",D48-D48*I48,H48="n",0,H48= "",0)</f>
        <v>0</v>
      </c>
      <c r="K48" s="283">
        <f t="shared" si="2"/>
        <v>0</v>
      </c>
      <c r="L48" s="283">
        <f t="shared" si="3"/>
        <v>0</v>
      </c>
    </row>
    <row r="49" spans="1:12" x14ac:dyDescent="0.2">
      <c r="A49" s="308">
        <v>46</v>
      </c>
      <c r="B49" s="316"/>
      <c r="C49" s="311"/>
      <c r="D49" s="333">
        <v>0</v>
      </c>
      <c r="E49" s="333"/>
      <c r="F49" s="316"/>
      <c r="G49" s="346">
        <v>0</v>
      </c>
      <c r="H49" s="323"/>
      <c r="I49" s="321"/>
      <c r="J49" s="283" cm="1">
        <f t="array" ref="J49">_xlfn.IFS(H49="y",D49-D49*I49,H49="n",0,H49= "",0)</f>
        <v>0</v>
      </c>
      <c r="K49" s="283">
        <f t="shared" si="2"/>
        <v>0</v>
      </c>
      <c r="L49" s="283">
        <f t="shared" si="3"/>
        <v>0</v>
      </c>
    </row>
    <row r="50" spans="1:12" x14ac:dyDescent="0.2">
      <c r="A50" s="308">
        <v>47</v>
      </c>
      <c r="B50" s="316"/>
      <c r="C50" s="311"/>
      <c r="D50" s="333">
        <v>0</v>
      </c>
      <c r="E50" s="333"/>
      <c r="F50" s="316"/>
      <c r="G50" s="346">
        <v>0</v>
      </c>
      <c r="H50" s="323"/>
      <c r="I50" s="321"/>
      <c r="J50" s="283" cm="1">
        <f t="array" ref="J50">_xlfn.IFS(H50="y",D50-D50*I50,H50="n",0,H50= "",0)</f>
        <v>0</v>
      </c>
      <c r="K50" s="283">
        <f t="shared" si="2"/>
        <v>0</v>
      </c>
      <c r="L50" s="283">
        <f t="shared" si="3"/>
        <v>0</v>
      </c>
    </row>
    <row r="51" spans="1:12" x14ac:dyDescent="0.2">
      <c r="A51" s="308">
        <v>48</v>
      </c>
      <c r="B51" s="316"/>
      <c r="C51" s="311"/>
      <c r="D51" s="333">
        <v>0</v>
      </c>
      <c r="E51" s="333"/>
      <c r="F51" s="316"/>
      <c r="G51" s="346">
        <v>0</v>
      </c>
      <c r="H51" s="323"/>
      <c r="I51" s="321"/>
      <c r="J51" s="283" cm="1">
        <f t="array" ref="J51">_xlfn.IFS(H51="y",D51-D51*I51,H51="n",0,H51= "",0)</f>
        <v>0</v>
      </c>
      <c r="K51" s="283">
        <f t="shared" si="2"/>
        <v>0</v>
      </c>
      <c r="L51" s="283">
        <f t="shared" si="3"/>
        <v>0</v>
      </c>
    </row>
    <row r="52" spans="1:12" x14ac:dyDescent="0.2">
      <c r="A52" s="308">
        <v>49</v>
      </c>
      <c r="B52" s="316"/>
      <c r="C52" s="311"/>
      <c r="D52" s="333">
        <v>0</v>
      </c>
      <c r="E52" s="333"/>
      <c r="F52" s="316"/>
      <c r="G52" s="346">
        <v>0</v>
      </c>
      <c r="H52" s="323"/>
      <c r="I52" s="321"/>
      <c r="J52" s="283" cm="1">
        <f t="array" ref="J52">_xlfn.IFS(H52="y",D52-D52*I52,H52="n",0,H52= "",0)</f>
        <v>0</v>
      </c>
      <c r="K52" s="283">
        <f t="shared" si="2"/>
        <v>0</v>
      </c>
      <c r="L52" s="283">
        <f t="shared" si="3"/>
        <v>0</v>
      </c>
    </row>
    <row r="53" spans="1:12" x14ac:dyDescent="0.2">
      <c r="A53" s="308">
        <v>50</v>
      </c>
      <c r="B53" s="316"/>
      <c r="C53" s="311"/>
      <c r="D53" s="333">
        <v>0</v>
      </c>
      <c r="E53" s="333"/>
      <c r="F53" s="316"/>
      <c r="G53" s="346">
        <v>0</v>
      </c>
      <c r="H53" s="323"/>
      <c r="I53" s="321"/>
      <c r="J53" s="283" cm="1">
        <f t="array" ref="J53">_xlfn.IFS(H53="y",D53-D53*I53,H53="n",0,H53= "",0)</f>
        <v>0</v>
      </c>
      <c r="K53" s="283">
        <f t="shared" si="2"/>
        <v>0</v>
      </c>
      <c r="L53" s="283">
        <f t="shared" si="3"/>
        <v>0</v>
      </c>
    </row>
    <row r="54" spans="1:12" x14ac:dyDescent="0.2">
      <c r="A54" s="308">
        <v>51</v>
      </c>
      <c r="B54" s="316"/>
      <c r="C54" s="311"/>
      <c r="D54" s="333">
        <v>0</v>
      </c>
      <c r="E54" s="333"/>
      <c r="F54" s="316"/>
      <c r="G54" s="346">
        <v>0</v>
      </c>
      <c r="H54" s="323"/>
      <c r="I54" s="321"/>
      <c r="J54" s="283" cm="1">
        <f t="array" ref="J54">_xlfn.IFS(H54="y",D54-D54*I54,H54="n",0,H54= "",0)</f>
        <v>0</v>
      </c>
      <c r="K54" s="283">
        <f t="shared" si="2"/>
        <v>0</v>
      </c>
      <c r="L54" s="283">
        <f t="shared" si="3"/>
        <v>0</v>
      </c>
    </row>
    <row r="55" spans="1:12" x14ac:dyDescent="0.2">
      <c r="A55" s="308">
        <v>52</v>
      </c>
      <c r="B55" s="316"/>
      <c r="C55" s="311"/>
      <c r="D55" s="333">
        <v>0</v>
      </c>
      <c r="E55" s="333"/>
      <c r="F55" s="316"/>
      <c r="G55" s="346">
        <v>0</v>
      </c>
      <c r="H55" s="323"/>
      <c r="I55" s="321"/>
      <c r="J55" s="283" cm="1">
        <f t="array" ref="J55">_xlfn.IFS(H55="y",D55-D55*I55,H55="n",0,H55= "",0)</f>
        <v>0</v>
      </c>
      <c r="K55" s="283">
        <f t="shared" si="2"/>
        <v>0</v>
      </c>
      <c r="L55" s="283">
        <f t="shared" si="3"/>
        <v>0</v>
      </c>
    </row>
    <row r="56" spans="1:12" x14ac:dyDescent="0.2">
      <c r="A56" s="308">
        <v>53</v>
      </c>
      <c r="B56" s="316"/>
      <c r="C56" s="311"/>
      <c r="D56" s="333">
        <v>0</v>
      </c>
      <c r="E56" s="333"/>
      <c r="F56" s="316"/>
      <c r="G56" s="346">
        <v>0</v>
      </c>
      <c r="H56" s="323"/>
      <c r="I56" s="321"/>
      <c r="J56" s="283" cm="1">
        <f t="array" ref="J56">_xlfn.IFS(H56="y",D56-D56*I56,H56="n",0,H56= "",0)</f>
        <v>0</v>
      </c>
      <c r="K56" s="283">
        <f t="shared" si="2"/>
        <v>0</v>
      </c>
      <c r="L56" s="283">
        <f t="shared" si="3"/>
        <v>0</v>
      </c>
    </row>
    <row r="57" spans="1:12" x14ac:dyDescent="0.2">
      <c r="A57" s="308">
        <v>54</v>
      </c>
      <c r="B57" s="316"/>
      <c r="C57" s="311"/>
      <c r="D57" s="333">
        <v>0</v>
      </c>
      <c r="E57" s="333"/>
      <c r="F57" s="316"/>
      <c r="G57" s="346">
        <v>0</v>
      </c>
      <c r="H57" s="323"/>
      <c r="I57" s="321"/>
      <c r="J57" s="283" cm="1">
        <f t="array" ref="J57">_xlfn.IFS(H57="y",D57-D57*I57,H57="n",0,H57= "",0)</f>
        <v>0</v>
      </c>
      <c r="K57" s="283">
        <f t="shared" si="2"/>
        <v>0</v>
      </c>
      <c r="L57" s="283">
        <f t="shared" si="3"/>
        <v>0</v>
      </c>
    </row>
    <row r="58" spans="1:12" x14ac:dyDescent="0.2">
      <c r="A58" s="308">
        <v>55</v>
      </c>
      <c r="B58" s="316"/>
      <c r="C58" s="311"/>
      <c r="D58" s="333">
        <v>0</v>
      </c>
      <c r="E58" s="333"/>
      <c r="F58" s="316"/>
      <c r="G58" s="346">
        <v>0</v>
      </c>
      <c r="H58" s="323"/>
      <c r="I58" s="321"/>
      <c r="J58" s="283" cm="1">
        <f t="array" ref="J58">_xlfn.IFS(H58="y",D58-D58*I58,H58="n",0,H58= "",0)</f>
        <v>0</v>
      </c>
      <c r="K58" s="283">
        <f t="shared" si="2"/>
        <v>0</v>
      </c>
      <c r="L58" s="283">
        <f t="shared" si="3"/>
        <v>0</v>
      </c>
    </row>
    <row r="59" spans="1:12" x14ac:dyDescent="0.2">
      <c r="A59" s="308">
        <v>56</v>
      </c>
      <c r="B59" s="316"/>
      <c r="C59" s="311"/>
      <c r="D59" s="333">
        <v>0</v>
      </c>
      <c r="E59" s="333"/>
      <c r="F59" s="316"/>
      <c r="G59" s="346">
        <v>0</v>
      </c>
      <c r="H59" s="323"/>
      <c r="I59" s="321"/>
      <c r="J59" s="283" cm="1">
        <f t="array" ref="J59">_xlfn.IFS(H59="y",D59-D59*I59,H59="n",0,H59= "",0)</f>
        <v>0</v>
      </c>
      <c r="K59" s="283">
        <f t="shared" si="2"/>
        <v>0</v>
      </c>
      <c r="L59" s="283">
        <f t="shared" si="3"/>
        <v>0</v>
      </c>
    </row>
    <row r="60" spans="1:12" x14ac:dyDescent="0.2">
      <c r="A60" s="308">
        <v>57</v>
      </c>
      <c r="B60" s="316"/>
      <c r="C60" s="311"/>
      <c r="D60" s="333">
        <v>0</v>
      </c>
      <c r="E60" s="333"/>
      <c r="F60" s="316"/>
      <c r="G60" s="346">
        <v>0</v>
      </c>
      <c r="H60" s="323"/>
      <c r="I60" s="321"/>
      <c r="J60" s="283" cm="1">
        <f t="array" ref="J60">_xlfn.IFS(H60="y",D60-D60*I60,H60="n",0,H60= "",0)</f>
        <v>0</v>
      </c>
      <c r="K60" s="283">
        <f t="shared" si="2"/>
        <v>0</v>
      </c>
      <c r="L60" s="283">
        <f t="shared" si="3"/>
        <v>0</v>
      </c>
    </row>
    <row r="61" spans="1:12" x14ac:dyDescent="0.2">
      <c r="A61" s="308">
        <v>58</v>
      </c>
      <c r="B61" s="316"/>
      <c r="C61" s="311"/>
      <c r="D61" s="333">
        <v>0</v>
      </c>
      <c r="E61" s="333"/>
      <c r="F61" s="316"/>
      <c r="G61" s="346">
        <v>0</v>
      </c>
      <c r="H61" s="323"/>
      <c r="I61" s="321"/>
      <c r="J61" s="283" cm="1">
        <f t="array" ref="J61">_xlfn.IFS(H61="y",D61-D61*I61,H61="n",0,H61= "",0)</f>
        <v>0</v>
      </c>
      <c r="K61" s="283">
        <f t="shared" si="2"/>
        <v>0</v>
      </c>
      <c r="L61" s="283">
        <f t="shared" si="3"/>
        <v>0</v>
      </c>
    </row>
    <row r="62" spans="1:12" x14ac:dyDescent="0.2">
      <c r="A62" s="308">
        <v>59</v>
      </c>
      <c r="B62" s="316"/>
      <c r="C62" s="311"/>
      <c r="D62" s="333">
        <v>0</v>
      </c>
      <c r="E62" s="333"/>
      <c r="F62" s="316"/>
      <c r="G62" s="346">
        <v>0</v>
      </c>
      <c r="H62" s="323"/>
      <c r="I62" s="321"/>
      <c r="J62" s="283" cm="1">
        <f t="array" ref="J62">_xlfn.IFS(H62="y",D62-D62*I62,H62="n",0,H62= "",0)</f>
        <v>0</v>
      </c>
      <c r="K62" s="283">
        <f t="shared" si="2"/>
        <v>0</v>
      </c>
      <c r="L62" s="283">
        <f t="shared" si="3"/>
        <v>0</v>
      </c>
    </row>
    <row r="63" spans="1:12" x14ac:dyDescent="0.2">
      <c r="A63" s="308">
        <v>60</v>
      </c>
      <c r="B63" s="316"/>
      <c r="C63" s="311"/>
      <c r="D63" s="333">
        <v>0</v>
      </c>
      <c r="E63" s="333"/>
      <c r="F63" s="316"/>
      <c r="G63" s="346">
        <v>0</v>
      </c>
      <c r="H63" s="323"/>
      <c r="I63" s="321"/>
      <c r="J63" s="283" cm="1">
        <f t="array" ref="J63">_xlfn.IFS(H63="y",D63-D63*I63,H63="n",0,H63= "",0)</f>
        <v>0</v>
      </c>
      <c r="K63" s="283">
        <f t="shared" si="2"/>
        <v>0</v>
      </c>
      <c r="L63" s="283">
        <f t="shared" si="3"/>
        <v>0</v>
      </c>
    </row>
    <row r="64" spans="1:12" x14ac:dyDescent="0.2">
      <c r="A64" s="308">
        <v>61</v>
      </c>
      <c r="B64" s="316"/>
      <c r="C64" s="311"/>
      <c r="D64" s="333">
        <v>0</v>
      </c>
      <c r="E64" s="333"/>
      <c r="F64" s="316"/>
      <c r="G64" s="346">
        <v>0</v>
      </c>
      <c r="H64" s="323"/>
      <c r="I64" s="321"/>
      <c r="J64" s="283" cm="1">
        <f t="array" ref="J64">_xlfn.IFS(H64="y",D64-D64*I64,H64="n",0,H64= "",0)</f>
        <v>0</v>
      </c>
      <c r="K64" s="283">
        <f t="shared" si="2"/>
        <v>0</v>
      </c>
      <c r="L64" s="283">
        <f t="shared" si="3"/>
        <v>0</v>
      </c>
    </row>
    <row r="65" spans="1:12" x14ac:dyDescent="0.2">
      <c r="A65" s="308">
        <v>62</v>
      </c>
      <c r="B65" s="316"/>
      <c r="C65" s="311"/>
      <c r="D65" s="333">
        <v>0</v>
      </c>
      <c r="E65" s="333"/>
      <c r="F65" s="316"/>
      <c r="G65" s="346">
        <v>0</v>
      </c>
      <c r="H65" s="323"/>
      <c r="I65" s="321"/>
      <c r="J65" s="283" cm="1">
        <f t="array" ref="J65">_xlfn.IFS(H65="y",D65-D65*I65,H65="n",0,H65= "",0)</f>
        <v>0</v>
      </c>
      <c r="K65" s="283">
        <f t="shared" si="2"/>
        <v>0</v>
      </c>
      <c r="L65" s="283">
        <f t="shared" si="3"/>
        <v>0</v>
      </c>
    </row>
    <row r="66" spans="1:12" x14ac:dyDescent="0.2">
      <c r="A66" s="308">
        <v>63</v>
      </c>
      <c r="B66" s="316"/>
      <c r="C66" s="311"/>
      <c r="D66" s="333">
        <v>0</v>
      </c>
      <c r="E66" s="333"/>
      <c r="F66" s="316"/>
      <c r="G66" s="346">
        <v>0</v>
      </c>
      <c r="H66" s="323"/>
      <c r="I66" s="321"/>
      <c r="J66" s="283" cm="1">
        <f t="array" ref="J66">_xlfn.IFS(H66="y",D66-D66*I66,H66="n",0,H66= "",0)</f>
        <v>0</v>
      </c>
      <c r="K66" s="283">
        <f t="shared" si="2"/>
        <v>0</v>
      </c>
      <c r="L66" s="283">
        <f t="shared" si="3"/>
        <v>0</v>
      </c>
    </row>
    <row r="67" spans="1:12" x14ac:dyDescent="0.2">
      <c r="A67" s="308">
        <v>64</v>
      </c>
      <c r="B67" s="316"/>
      <c r="C67" s="311"/>
      <c r="D67" s="333">
        <v>0</v>
      </c>
      <c r="E67" s="333"/>
      <c r="F67" s="316"/>
      <c r="G67" s="346">
        <v>0</v>
      </c>
      <c r="H67" s="323"/>
      <c r="I67" s="321"/>
      <c r="J67" s="283" cm="1">
        <f t="array" ref="J67">_xlfn.IFS(H67="y",D67-D67*I67,H67="n",0,H67= "",0)</f>
        <v>0</v>
      </c>
      <c r="K67" s="283">
        <f t="shared" si="2"/>
        <v>0</v>
      </c>
      <c r="L67" s="283">
        <f t="shared" si="3"/>
        <v>0</v>
      </c>
    </row>
    <row r="68" spans="1:12" x14ac:dyDescent="0.2">
      <c r="A68" s="308">
        <v>65</v>
      </c>
      <c r="B68" s="316"/>
      <c r="C68" s="311"/>
      <c r="D68" s="333">
        <v>0</v>
      </c>
      <c r="E68" s="333"/>
      <c r="F68" s="316"/>
      <c r="G68" s="346">
        <v>0</v>
      </c>
      <c r="H68" s="323"/>
      <c r="I68" s="321"/>
      <c r="J68" s="283" cm="1">
        <f t="array" ref="J68">_xlfn.IFS(H68="y",D68-D68*I68,H68="n",0,H68= "",0)</f>
        <v>0</v>
      </c>
      <c r="K68" s="283">
        <f t="shared" ref="K68:K103" si="4">SUMIFS(D68,F68,"=N",H68,"=N")</f>
        <v>0</v>
      </c>
      <c r="L68" s="283">
        <f t="shared" ref="L68:L99" si="5">G68+J68+K68</f>
        <v>0</v>
      </c>
    </row>
    <row r="69" spans="1:12" x14ac:dyDescent="0.2">
      <c r="A69" s="308">
        <v>66</v>
      </c>
      <c r="B69" s="316"/>
      <c r="C69" s="311"/>
      <c r="D69" s="333">
        <v>0</v>
      </c>
      <c r="E69" s="333"/>
      <c r="F69" s="316"/>
      <c r="G69" s="346">
        <v>0</v>
      </c>
      <c r="H69" s="323"/>
      <c r="I69" s="321"/>
      <c r="J69" s="283" cm="1">
        <f t="array" ref="J69">_xlfn.IFS(H69="y",D69-D69*I69,H69="n",0,H69= "",0)</f>
        <v>0</v>
      </c>
      <c r="K69" s="283">
        <f t="shared" si="4"/>
        <v>0</v>
      </c>
      <c r="L69" s="283">
        <f t="shared" si="5"/>
        <v>0</v>
      </c>
    </row>
    <row r="70" spans="1:12" x14ac:dyDescent="0.2">
      <c r="A70" s="308">
        <v>67</v>
      </c>
      <c r="B70" s="316"/>
      <c r="C70" s="311"/>
      <c r="D70" s="333">
        <v>0</v>
      </c>
      <c r="E70" s="333"/>
      <c r="F70" s="316"/>
      <c r="G70" s="346">
        <v>0</v>
      </c>
      <c r="H70" s="323"/>
      <c r="I70" s="321"/>
      <c r="J70" s="283" cm="1">
        <f t="array" ref="J70">_xlfn.IFS(H70="y",D70-D70*I70,H70="n",0,H70= "",0)</f>
        <v>0</v>
      </c>
      <c r="K70" s="283">
        <f t="shared" si="4"/>
        <v>0</v>
      </c>
      <c r="L70" s="283">
        <f t="shared" si="5"/>
        <v>0</v>
      </c>
    </row>
    <row r="71" spans="1:12" x14ac:dyDescent="0.2">
      <c r="A71" s="308">
        <v>68</v>
      </c>
      <c r="B71" s="316"/>
      <c r="C71" s="311"/>
      <c r="D71" s="333">
        <v>0</v>
      </c>
      <c r="E71" s="333"/>
      <c r="F71" s="316"/>
      <c r="G71" s="346">
        <v>0</v>
      </c>
      <c r="H71" s="323"/>
      <c r="I71" s="321"/>
      <c r="J71" s="283" cm="1">
        <f t="array" ref="J71">_xlfn.IFS(H71="y",D71-D71*I71,H71="n",0,H71= "",0)</f>
        <v>0</v>
      </c>
      <c r="K71" s="283">
        <f t="shared" si="4"/>
        <v>0</v>
      </c>
      <c r="L71" s="283">
        <f t="shared" si="5"/>
        <v>0</v>
      </c>
    </row>
    <row r="72" spans="1:12" x14ac:dyDescent="0.2">
      <c r="A72" s="308">
        <v>69</v>
      </c>
      <c r="B72" s="316"/>
      <c r="C72" s="311"/>
      <c r="D72" s="333">
        <v>0</v>
      </c>
      <c r="E72" s="333"/>
      <c r="F72" s="316"/>
      <c r="G72" s="346">
        <v>0</v>
      </c>
      <c r="H72" s="323"/>
      <c r="I72" s="321"/>
      <c r="J72" s="283" cm="1">
        <f t="array" ref="J72">_xlfn.IFS(H72="y",D72-D72*I72,H72="n",0,H72= "",0)</f>
        <v>0</v>
      </c>
      <c r="K72" s="283">
        <f t="shared" si="4"/>
        <v>0</v>
      </c>
      <c r="L72" s="283">
        <f t="shared" si="5"/>
        <v>0</v>
      </c>
    </row>
    <row r="73" spans="1:12" x14ac:dyDescent="0.2">
      <c r="A73" s="308">
        <v>70</v>
      </c>
      <c r="B73" s="316"/>
      <c r="C73" s="311"/>
      <c r="D73" s="333">
        <v>0</v>
      </c>
      <c r="E73" s="333"/>
      <c r="F73" s="316"/>
      <c r="G73" s="346">
        <v>0</v>
      </c>
      <c r="H73" s="323"/>
      <c r="I73" s="321"/>
      <c r="J73" s="283" cm="1">
        <f t="array" ref="J73">_xlfn.IFS(H73="y",D73-D73*I73,H73="n",0,H73= "",0)</f>
        <v>0</v>
      </c>
      <c r="K73" s="283">
        <f t="shared" si="4"/>
        <v>0</v>
      </c>
      <c r="L73" s="283">
        <f t="shared" si="5"/>
        <v>0</v>
      </c>
    </row>
    <row r="74" spans="1:12" x14ac:dyDescent="0.2">
      <c r="A74" s="308">
        <v>71</v>
      </c>
      <c r="B74" s="316"/>
      <c r="C74" s="311"/>
      <c r="D74" s="333">
        <v>0</v>
      </c>
      <c r="E74" s="333"/>
      <c r="F74" s="316"/>
      <c r="G74" s="346">
        <v>0</v>
      </c>
      <c r="H74" s="323"/>
      <c r="I74" s="321"/>
      <c r="J74" s="283" cm="1">
        <f t="array" ref="J74">_xlfn.IFS(H74="y",D74-D74*I74,H74="n",0,H74= "",0)</f>
        <v>0</v>
      </c>
      <c r="K74" s="283">
        <f t="shared" si="4"/>
        <v>0</v>
      </c>
      <c r="L74" s="283">
        <f t="shared" si="5"/>
        <v>0</v>
      </c>
    </row>
    <row r="75" spans="1:12" x14ac:dyDescent="0.2">
      <c r="A75" s="308">
        <v>72</v>
      </c>
      <c r="B75" s="316"/>
      <c r="C75" s="311"/>
      <c r="D75" s="333">
        <v>0</v>
      </c>
      <c r="E75" s="333"/>
      <c r="F75" s="316"/>
      <c r="G75" s="346">
        <v>0</v>
      </c>
      <c r="H75" s="323"/>
      <c r="I75" s="321"/>
      <c r="J75" s="283" cm="1">
        <f t="array" ref="J75">_xlfn.IFS(H75="y",D75-D75*I75,H75="n",0,H75= "",0)</f>
        <v>0</v>
      </c>
      <c r="K75" s="283">
        <f t="shared" si="4"/>
        <v>0</v>
      </c>
      <c r="L75" s="283">
        <f t="shared" si="5"/>
        <v>0</v>
      </c>
    </row>
    <row r="76" spans="1:12" x14ac:dyDescent="0.2">
      <c r="A76" s="308">
        <v>73</v>
      </c>
      <c r="B76" s="316"/>
      <c r="C76" s="311"/>
      <c r="D76" s="333">
        <v>0</v>
      </c>
      <c r="E76" s="333"/>
      <c r="F76" s="316"/>
      <c r="G76" s="346">
        <v>0</v>
      </c>
      <c r="H76" s="323"/>
      <c r="I76" s="321"/>
      <c r="J76" s="283" cm="1">
        <f t="array" ref="J76">_xlfn.IFS(H76="y",D76-D76*I76,H76="n",0,H76= "",0)</f>
        <v>0</v>
      </c>
      <c r="K76" s="283">
        <f t="shared" si="4"/>
        <v>0</v>
      </c>
      <c r="L76" s="283">
        <f t="shared" si="5"/>
        <v>0</v>
      </c>
    </row>
    <row r="77" spans="1:12" x14ac:dyDescent="0.2">
      <c r="A77" s="308">
        <v>74</v>
      </c>
      <c r="B77" s="316"/>
      <c r="C77" s="311"/>
      <c r="D77" s="333">
        <v>0</v>
      </c>
      <c r="E77" s="333"/>
      <c r="F77" s="316"/>
      <c r="G77" s="346">
        <v>0</v>
      </c>
      <c r="H77" s="323"/>
      <c r="I77" s="321"/>
      <c r="J77" s="283" cm="1">
        <f t="array" ref="J77">_xlfn.IFS(H77="y",D77-D77*I77,H77="n",0,H77= "",0)</f>
        <v>0</v>
      </c>
      <c r="K77" s="283">
        <f t="shared" si="4"/>
        <v>0</v>
      </c>
      <c r="L77" s="283">
        <f t="shared" si="5"/>
        <v>0</v>
      </c>
    </row>
    <row r="78" spans="1:12" x14ac:dyDescent="0.2">
      <c r="A78" s="308">
        <v>75</v>
      </c>
      <c r="B78" s="316"/>
      <c r="C78" s="311"/>
      <c r="D78" s="333">
        <v>0</v>
      </c>
      <c r="E78" s="333"/>
      <c r="F78" s="316"/>
      <c r="G78" s="346">
        <v>0</v>
      </c>
      <c r="H78" s="323"/>
      <c r="I78" s="321"/>
      <c r="J78" s="283" cm="1">
        <f t="array" ref="J78">_xlfn.IFS(H78="y",D78-D78*I78,H78="n",0,H78= "",0)</f>
        <v>0</v>
      </c>
      <c r="K78" s="283">
        <f t="shared" si="4"/>
        <v>0</v>
      </c>
      <c r="L78" s="283">
        <f t="shared" si="5"/>
        <v>0</v>
      </c>
    </row>
    <row r="79" spans="1:12" x14ac:dyDescent="0.2">
      <c r="A79" s="308">
        <v>76</v>
      </c>
      <c r="B79" s="316"/>
      <c r="C79" s="311"/>
      <c r="D79" s="333">
        <v>0</v>
      </c>
      <c r="E79" s="333"/>
      <c r="F79" s="316"/>
      <c r="G79" s="346">
        <v>0</v>
      </c>
      <c r="H79" s="323"/>
      <c r="I79" s="321"/>
      <c r="J79" s="283" cm="1">
        <f t="array" ref="J79">_xlfn.IFS(H79="y",D79-D79*I79,H79="n",0,H79= "",0)</f>
        <v>0</v>
      </c>
      <c r="K79" s="283">
        <f t="shared" si="4"/>
        <v>0</v>
      </c>
      <c r="L79" s="283">
        <f t="shared" si="5"/>
        <v>0</v>
      </c>
    </row>
    <row r="80" spans="1:12" x14ac:dyDescent="0.2">
      <c r="A80" s="308">
        <v>77</v>
      </c>
      <c r="B80" s="316"/>
      <c r="C80" s="311"/>
      <c r="D80" s="333">
        <v>0</v>
      </c>
      <c r="E80" s="333"/>
      <c r="F80" s="316"/>
      <c r="G80" s="346">
        <v>0</v>
      </c>
      <c r="H80" s="323"/>
      <c r="I80" s="321"/>
      <c r="J80" s="283" cm="1">
        <f t="array" ref="J80">_xlfn.IFS(H80="y",D80-D80*I80,H80="n",0,H80= "",0)</f>
        <v>0</v>
      </c>
      <c r="K80" s="283">
        <f t="shared" si="4"/>
        <v>0</v>
      </c>
      <c r="L80" s="283">
        <f t="shared" si="5"/>
        <v>0</v>
      </c>
    </row>
    <row r="81" spans="1:12" x14ac:dyDescent="0.2">
      <c r="A81" s="308">
        <v>78</v>
      </c>
      <c r="B81" s="316"/>
      <c r="C81" s="311"/>
      <c r="D81" s="333">
        <v>0</v>
      </c>
      <c r="E81" s="333"/>
      <c r="F81" s="316"/>
      <c r="G81" s="346">
        <v>0</v>
      </c>
      <c r="H81" s="323"/>
      <c r="I81" s="321"/>
      <c r="J81" s="283" cm="1">
        <f t="array" ref="J81">_xlfn.IFS(H81="y",D81-D81*I81,H81="n",0,H81= "",0)</f>
        <v>0</v>
      </c>
      <c r="K81" s="283">
        <f t="shared" si="4"/>
        <v>0</v>
      </c>
      <c r="L81" s="283">
        <f t="shared" si="5"/>
        <v>0</v>
      </c>
    </row>
    <row r="82" spans="1:12" x14ac:dyDescent="0.2">
      <c r="A82" s="308">
        <v>79</v>
      </c>
      <c r="B82" s="316"/>
      <c r="C82" s="311"/>
      <c r="D82" s="333">
        <v>0</v>
      </c>
      <c r="E82" s="333"/>
      <c r="F82" s="316"/>
      <c r="G82" s="346">
        <v>0</v>
      </c>
      <c r="H82" s="323"/>
      <c r="I82" s="321"/>
      <c r="J82" s="283" cm="1">
        <f t="array" ref="J82">_xlfn.IFS(H82="y",D82-D82*I82,H82="n",0,H82= "",0)</f>
        <v>0</v>
      </c>
      <c r="K82" s="283">
        <f t="shared" si="4"/>
        <v>0</v>
      </c>
      <c r="L82" s="283">
        <f t="shared" si="5"/>
        <v>0</v>
      </c>
    </row>
    <row r="83" spans="1:12" x14ac:dyDescent="0.2">
      <c r="A83" s="308">
        <v>80</v>
      </c>
      <c r="B83" s="316"/>
      <c r="C83" s="311"/>
      <c r="D83" s="333">
        <v>0</v>
      </c>
      <c r="E83" s="333"/>
      <c r="F83" s="316"/>
      <c r="G83" s="346">
        <v>0</v>
      </c>
      <c r="H83" s="323"/>
      <c r="I83" s="321"/>
      <c r="J83" s="283" cm="1">
        <f t="array" ref="J83">_xlfn.IFS(H83="y",D83-D83*I83,H83="n",0,H83= "",0)</f>
        <v>0</v>
      </c>
      <c r="K83" s="283">
        <f t="shared" si="4"/>
        <v>0</v>
      </c>
      <c r="L83" s="283">
        <f t="shared" si="5"/>
        <v>0</v>
      </c>
    </row>
    <row r="84" spans="1:12" x14ac:dyDescent="0.2">
      <c r="A84" s="308">
        <v>81</v>
      </c>
      <c r="B84" s="316"/>
      <c r="C84" s="311"/>
      <c r="D84" s="333">
        <v>0</v>
      </c>
      <c r="E84" s="333"/>
      <c r="F84" s="316"/>
      <c r="G84" s="346">
        <v>0</v>
      </c>
      <c r="H84" s="323"/>
      <c r="I84" s="321"/>
      <c r="J84" s="283" cm="1">
        <f t="array" ref="J84">_xlfn.IFS(H84="y",D84-D84*I84,H84="n",0,H84= "",0)</f>
        <v>0</v>
      </c>
      <c r="K84" s="283">
        <f t="shared" si="4"/>
        <v>0</v>
      </c>
      <c r="L84" s="283">
        <f t="shared" si="5"/>
        <v>0</v>
      </c>
    </row>
    <row r="85" spans="1:12" x14ac:dyDescent="0.2">
      <c r="A85" s="308">
        <v>82</v>
      </c>
      <c r="B85" s="316"/>
      <c r="C85" s="311"/>
      <c r="D85" s="333">
        <v>0</v>
      </c>
      <c r="E85" s="333"/>
      <c r="F85" s="316"/>
      <c r="G85" s="346">
        <v>0</v>
      </c>
      <c r="H85" s="323"/>
      <c r="I85" s="321"/>
      <c r="J85" s="283" cm="1">
        <f t="array" ref="J85">_xlfn.IFS(H85="y",D85-D85*I85,H85="n",0,H85= "",0)</f>
        <v>0</v>
      </c>
      <c r="K85" s="283">
        <f t="shared" si="4"/>
        <v>0</v>
      </c>
      <c r="L85" s="283">
        <f t="shared" si="5"/>
        <v>0</v>
      </c>
    </row>
    <row r="86" spans="1:12" x14ac:dyDescent="0.2">
      <c r="A86" s="308">
        <v>83</v>
      </c>
      <c r="B86" s="316"/>
      <c r="C86" s="311"/>
      <c r="D86" s="333">
        <v>0</v>
      </c>
      <c r="E86" s="333"/>
      <c r="F86" s="316"/>
      <c r="G86" s="346">
        <v>0</v>
      </c>
      <c r="H86" s="323"/>
      <c r="I86" s="321"/>
      <c r="J86" s="283" cm="1">
        <f t="array" ref="J86">_xlfn.IFS(H86="y",D86-D86*I86,H86="n",0,H86= "",0)</f>
        <v>0</v>
      </c>
      <c r="K86" s="283">
        <f t="shared" si="4"/>
        <v>0</v>
      </c>
      <c r="L86" s="283">
        <f t="shared" si="5"/>
        <v>0</v>
      </c>
    </row>
    <row r="87" spans="1:12" x14ac:dyDescent="0.2">
      <c r="A87" s="308">
        <v>84</v>
      </c>
      <c r="B87" s="316"/>
      <c r="C87" s="311"/>
      <c r="D87" s="333">
        <v>0</v>
      </c>
      <c r="E87" s="333"/>
      <c r="F87" s="316"/>
      <c r="G87" s="346">
        <v>0</v>
      </c>
      <c r="H87" s="323"/>
      <c r="I87" s="321"/>
      <c r="J87" s="283" cm="1">
        <f t="array" ref="J87">_xlfn.IFS(H87="y",D87-D87*I87,H87="n",0,H87= "",0)</f>
        <v>0</v>
      </c>
      <c r="K87" s="283">
        <f t="shared" si="4"/>
        <v>0</v>
      </c>
      <c r="L87" s="283">
        <f t="shared" si="5"/>
        <v>0</v>
      </c>
    </row>
    <row r="88" spans="1:12" x14ac:dyDescent="0.2">
      <c r="A88" s="308">
        <v>85</v>
      </c>
      <c r="B88" s="316"/>
      <c r="C88" s="311"/>
      <c r="D88" s="333">
        <v>0</v>
      </c>
      <c r="E88" s="333"/>
      <c r="F88" s="316"/>
      <c r="G88" s="346">
        <v>0</v>
      </c>
      <c r="H88" s="323"/>
      <c r="I88" s="321"/>
      <c r="J88" s="283" cm="1">
        <f t="array" ref="J88">_xlfn.IFS(H88="y",D88-D88*I88,H88="n",0,H88= "",0)</f>
        <v>0</v>
      </c>
      <c r="K88" s="283">
        <f t="shared" si="4"/>
        <v>0</v>
      </c>
      <c r="L88" s="283">
        <f t="shared" si="5"/>
        <v>0</v>
      </c>
    </row>
    <row r="89" spans="1:12" x14ac:dyDescent="0.2">
      <c r="A89" s="308">
        <v>86</v>
      </c>
      <c r="B89" s="316"/>
      <c r="C89" s="311"/>
      <c r="D89" s="333">
        <v>0</v>
      </c>
      <c r="E89" s="333"/>
      <c r="F89" s="316"/>
      <c r="G89" s="346">
        <v>0</v>
      </c>
      <c r="H89" s="323"/>
      <c r="I89" s="321"/>
      <c r="J89" s="283" cm="1">
        <f t="array" ref="J89">_xlfn.IFS(H89="y",D89-D89*I89,H89="n",0,H89= "",0)</f>
        <v>0</v>
      </c>
      <c r="K89" s="283">
        <f t="shared" si="4"/>
        <v>0</v>
      </c>
      <c r="L89" s="283">
        <f t="shared" si="5"/>
        <v>0</v>
      </c>
    </row>
    <row r="90" spans="1:12" x14ac:dyDescent="0.2">
      <c r="A90" s="308">
        <v>87</v>
      </c>
      <c r="B90" s="316"/>
      <c r="C90" s="311"/>
      <c r="D90" s="333">
        <v>0</v>
      </c>
      <c r="E90" s="333"/>
      <c r="F90" s="316"/>
      <c r="G90" s="346">
        <v>0</v>
      </c>
      <c r="H90" s="323"/>
      <c r="I90" s="321"/>
      <c r="J90" s="283" cm="1">
        <f t="array" ref="J90">_xlfn.IFS(H90="y",D90-D90*I90,H90="n",0,H90= "",0)</f>
        <v>0</v>
      </c>
      <c r="K90" s="283">
        <f t="shared" si="4"/>
        <v>0</v>
      </c>
      <c r="L90" s="283">
        <f t="shared" si="5"/>
        <v>0</v>
      </c>
    </row>
    <row r="91" spans="1:12" x14ac:dyDescent="0.2">
      <c r="A91" s="308">
        <v>88</v>
      </c>
      <c r="B91" s="316"/>
      <c r="C91" s="311"/>
      <c r="D91" s="333">
        <v>0</v>
      </c>
      <c r="E91" s="333"/>
      <c r="F91" s="316"/>
      <c r="G91" s="346">
        <v>0</v>
      </c>
      <c r="H91" s="323"/>
      <c r="I91" s="321"/>
      <c r="J91" s="283" cm="1">
        <f t="array" ref="J91">_xlfn.IFS(H91="y",D91-D91*I91,H91="n",0,H91= "",0)</f>
        <v>0</v>
      </c>
      <c r="K91" s="283">
        <f t="shared" si="4"/>
        <v>0</v>
      </c>
      <c r="L91" s="283">
        <f t="shared" si="5"/>
        <v>0</v>
      </c>
    </row>
    <row r="92" spans="1:12" x14ac:dyDescent="0.2">
      <c r="A92" s="308">
        <v>89</v>
      </c>
      <c r="B92" s="316"/>
      <c r="C92" s="311"/>
      <c r="D92" s="333">
        <v>0</v>
      </c>
      <c r="E92" s="333"/>
      <c r="F92" s="316"/>
      <c r="G92" s="346">
        <v>0</v>
      </c>
      <c r="H92" s="323"/>
      <c r="I92" s="321"/>
      <c r="J92" s="283" cm="1">
        <f t="array" ref="J92">_xlfn.IFS(H92="y",D92-D92*I92,H92="n",0,H92= "",0)</f>
        <v>0</v>
      </c>
      <c r="K92" s="283">
        <f t="shared" si="4"/>
        <v>0</v>
      </c>
      <c r="L92" s="283">
        <f t="shared" si="5"/>
        <v>0</v>
      </c>
    </row>
    <row r="93" spans="1:12" x14ac:dyDescent="0.2">
      <c r="A93" s="308">
        <v>90</v>
      </c>
      <c r="B93" s="316"/>
      <c r="C93" s="311"/>
      <c r="D93" s="333">
        <v>0</v>
      </c>
      <c r="E93" s="333"/>
      <c r="F93" s="316"/>
      <c r="G93" s="346">
        <v>0</v>
      </c>
      <c r="H93" s="323"/>
      <c r="I93" s="321"/>
      <c r="J93" s="283" cm="1">
        <f t="array" ref="J93">_xlfn.IFS(H93="y",D93-D93*I93,H93="n",0,H93= "",0)</f>
        <v>0</v>
      </c>
      <c r="K93" s="283">
        <f t="shared" si="4"/>
        <v>0</v>
      </c>
      <c r="L93" s="283">
        <f t="shared" si="5"/>
        <v>0</v>
      </c>
    </row>
    <row r="94" spans="1:12" x14ac:dyDescent="0.2">
      <c r="A94" s="308">
        <v>91</v>
      </c>
      <c r="B94" s="316"/>
      <c r="C94" s="311"/>
      <c r="D94" s="333">
        <v>0</v>
      </c>
      <c r="E94" s="333"/>
      <c r="F94" s="316"/>
      <c r="G94" s="346">
        <v>0</v>
      </c>
      <c r="H94" s="323"/>
      <c r="I94" s="321"/>
      <c r="J94" s="283" cm="1">
        <f t="array" ref="J94">_xlfn.IFS(H94="y",D94-D94*I94,H94="n",0,H94= "",0)</f>
        <v>0</v>
      </c>
      <c r="K94" s="283">
        <f t="shared" si="4"/>
        <v>0</v>
      </c>
      <c r="L94" s="283">
        <f t="shared" si="5"/>
        <v>0</v>
      </c>
    </row>
    <row r="95" spans="1:12" x14ac:dyDescent="0.2">
      <c r="A95" s="308">
        <v>92</v>
      </c>
      <c r="B95" s="316"/>
      <c r="C95" s="311"/>
      <c r="D95" s="333">
        <v>0</v>
      </c>
      <c r="E95" s="333"/>
      <c r="F95" s="316"/>
      <c r="G95" s="346">
        <v>0</v>
      </c>
      <c r="H95" s="323"/>
      <c r="I95" s="321"/>
      <c r="J95" s="283" cm="1">
        <f t="array" ref="J95">_xlfn.IFS(H95="y",D95-D95*I95,H95="n",0,H95= "",0)</f>
        <v>0</v>
      </c>
      <c r="K95" s="283">
        <f t="shared" si="4"/>
        <v>0</v>
      </c>
      <c r="L95" s="283">
        <f t="shared" si="5"/>
        <v>0</v>
      </c>
    </row>
    <row r="96" spans="1:12" x14ac:dyDescent="0.2">
      <c r="A96" s="308">
        <v>93</v>
      </c>
      <c r="B96" s="316"/>
      <c r="C96" s="311"/>
      <c r="D96" s="333">
        <v>0</v>
      </c>
      <c r="E96" s="333"/>
      <c r="F96" s="316"/>
      <c r="G96" s="346">
        <v>0</v>
      </c>
      <c r="H96" s="323"/>
      <c r="I96" s="321"/>
      <c r="J96" s="283" cm="1">
        <f t="array" ref="J96">_xlfn.IFS(H96="y",D96-D96*I96,H96="n",0,H96= "",0)</f>
        <v>0</v>
      </c>
      <c r="K96" s="283">
        <f t="shared" si="4"/>
        <v>0</v>
      </c>
      <c r="L96" s="283">
        <f t="shared" si="5"/>
        <v>0</v>
      </c>
    </row>
    <row r="97" spans="1:12" x14ac:dyDescent="0.2">
      <c r="A97" s="308">
        <v>94</v>
      </c>
      <c r="B97" s="316"/>
      <c r="C97" s="311"/>
      <c r="D97" s="333">
        <v>0</v>
      </c>
      <c r="E97" s="333"/>
      <c r="F97" s="316"/>
      <c r="G97" s="346">
        <v>0</v>
      </c>
      <c r="H97" s="323"/>
      <c r="I97" s="321"/>
      <c r="J97" s="283" cm="1">
        <f t="array" ref="J97">_xlfn.IFS(H97="y",D97-D97*I97,H97="n",0,H97= "",0)</f>
        <v>0</v>
      </c>
      <c r="K97" s="283">
        <f t="shared" si="4"/>
        <v>0</v>
      </c>
      <c r="L97" s="283">
        <f t="shared" si="5"/>
        <v>0</v>
      </c>
    </row>
    <row r="98" spans="1:12" x14ac:dyDescent="0.2">
      <c r="A98" s="308">
        <v>95</v>
      </c>
      <c r="B98" s="316"/>
      <c r="C98" s="311"/>
      <c r="D98" s="333">
        <v>0</v>
      </c>
      <c r="E98" s="333"/>
      <c r="F98" s="316"/>
      <c r="G98" s="346">
        <v>0</v>
      </c>
      <c r="H98" s="323"/>
      <c r="I98" s="321"/>
      <c r="J98" s="283" cm="1">
        <f t="array" ref="J98">_xlfn.IFS(H98="y",D98-D98*I98,H98="n",0,H98= "",0)</f>
        <v>0</v>
      </c>
      <c r="K98" s="283">
        <f t="shared" si="4"/>
        <v>0</v>
      </c>
      <c r="L98" s="283">
        <f t="shared" si="5"/>
        <v>0</v>
      </c>
    </row>
    <row r="99" spans="1:12" x14ac:dyDescent="0.2">
      <c r="A99" s="308">
        <v>96</v>
      </c>
      <c r="B99" s="316"/>
      <c r="C99" s="311"/>
      <c r="D99" s="333">
        <v>0</v>
      </c>
      <c r="E99" s="333"/>
      <c r="F99" s="316"/>
      <c r="G99" s="346">
        <v>0</v>
      </c>
      <c r="H99" s="323"/>
      <c r="I99" s="321"/>
      <c r="J99" s="283" cm="1">
        <f t="array" ref="J99">_xlfn.IFS(H99="y",D99-D99*I99,H99="n",0,H99= "",0)</f>
        <v>0</v>
      </c>
      <c r="K99" s="283">
        <f t="shared" si="4"/>
        <v>0</v>
      </c>
      <c r="L99" s="283">
        <f t="shared" si="5"/>
        <v>0</v>
      </c>
    </row>
    <row r="100" spans="1:12" x14ac:dyDescent="0.2">
      <c r="A100" s="308">
        <v>97</v>
      </c>
      <c r="B100" s="316"/>
      <c r="C100" s="311"/>
      <c r="D100" s="333">
        <v>0</v>
      </c>
      <c r="E100" s="333"/>
      <c r="F100" s="316"/>
      <c r="G100" s="346">
        <v>0</v>
      </c>
      <c r="H100" s="323"/>
      <c r="I100" s="321"/>
      <c r="J100" s="283" cm="1">
        <f t="array" ref="J100">_xlfn.IFS(H100="y",D100-D100*I100,H100="n",0,H100= "",0)</f>
        <v>0</v>
      </c>
      <c r="K100" s="283">
        <f t="shared" si="4"/>
        <v>0</v>
      </c>
      <c r="L100" s="283">
        <f t="shared" ref="L100:L103" si="6">G100+J100+K100</f>
        <v>0</v>
      </c>
    </row>
    <row r="101" spans="1:12" x14ac:dyDescent="0.2">
      <c r="A101" s="308">
        <v>98</v>
      </c>
      <c r="B101" s="316"/>
      <c r="C101" s="311"/>
      <c r="D101" s="333">
        <v>0</v>
      </c>
      <c r="E101" s="333"/>
      <c r="F101" s="316"/>
      <c r="G101" s="346">
        <v>0</v>
      </c>
      <c r="H101" s="323"/>
      <c r="I101" s="321"/>
      <c r="J101" s="283" cm="1">
        <f t="array" ref="J101">_xlfn.IFS(H101="y",D101-D101*I101,H101="n",0,H101= "",0)</f>
        <v>0</v>
      </c>
      <c r="K101" s="283">
        <f t="shared" si="4"/>
        <v>0</v>
      </c>
      <c r="L101" s="283">
        <f t="shared" si="6"/>
        <v>0</v>
      </c>
    </row>
    <row r="102" spans="1:12" x14ac:dyDescent="0.2">
      <c r="A102" s="308">
        <v>99</v>
      </c>
      <c r="B102" s="316"/>
      <c r="C102" s="311"/>
      <c r="D102" s="333">
        <v>0</v>
      </c>
      <c r="E102" s="333"/>
      <c r="F102" s="316"/>
      <c r="G102" s="346">
        <v>0</v>
      </c>
      <c r="H102" s="323"/>
      <c r="I102" s="321"/>
      <c r="J102" s="283" cm="1">
        <f t="array" ref="J102">_xlfn.IFS(H102="y",D102-D102*I102,H102="n",0,H102= "",0)</f>
        <v>0</v>
      </c>
      <c r="K102" s="283">
        <f t="shared" si="4"/>
        <v>0</v>
      </c>
      <c r="L102" s="283">
        <f t="shared" si="6"/>
        <v>0</v>
      </c>
    </row>
    <row r="103" spans="1:12" x14ac:dyDescent="0.2">
      <c r="A103" s="308">
        <v>100</v>
      </c>
      <c r="B103" s="316"/>
      <c r="C103" s="311"/>
      <c r="D103" s="333">
        <v>0</v>
      </c>
      <c r="E103" s="333"/>
      <c r="F103" s="316"/>
      <c r="G103" s="346">
        <v>0</v>
      </c>
      <c r="H103" s="323"/>
      <c r="I103" s="321"/>
      <c r="J103" s="283" cm="1">
        <f t="array" ref="J103">_xlfn.IFS(H103="y",D103-D103*I103,H103="n",0,H103= "",0)</f>
        <v>0</v>
      </c>
      <c r="K103" s="283">
        <f t="shared" si="4"/>
        <v>0</v>
      </c>
      <c r="L103" s="283">
        <f t="shared" si="6"/>
        <v>0</v>
      </c>
    </row>
    <row r="104" spans="1:12" s="278" customFormat="1" ht="15.75" x14ac:dyDescent="0.25">
      <c r="A104" s="280" t="s">
        <v>19</v>
      </c>
      <c r="B104" s="280"/>
      <c r="C104" s="280">
        <f>SUM(C4:C103)</f>
        <v>0</v>
      </c>
      <c r="D104" s="341">
        <f>SUM(D4:D103)</f>
        <v>0</v>
      </c>
      <c r="E104" s="341"/>
      <c r="F104" s="280"/>
      <c r="G104" s="284">
        <f>SUM(G4:G103)</f>
        <v>0</v>
      </c>
      <c r="H104" s="343">
        <f>COUNT(H4:H103)</f>
        <v>0</v>
      </c>
      <c r="I104" s="342">
        <f>IFERROR(AVERAGEIF(I4:I103,"&gt;0"),0)</f>
        <v>0</v>
      </c>
      <c r="J104" s="284" t="b">
        <f>J3=SUM(J4:J103)</f>
        <v>1</v>
      </c>
      <c r="K104" s="284"/>
      <c r="L104" s="284">
        <f>SUM(L4:L103)</f>
        <v>0</v>
      </c>
    </row>
    <row r="105" spans="1:12" x14ac:dyDescent="0.2">
      <c r="D105" s="334"/>
      <c r="E105" s="334"/>
      <c r="G105" s="285"/>
      <c r="J105" s="285"/>
      <c r="K105" s="285"/>
      <c r="L105" s="285"/>
    </row>
    <row r="106" spans="1:12" x14ac:dyDescent="0.2">
      <c r="B106" s="327"/>
      <c r="G106" s="285"/>
      <c r="J106" s="285"/>
      <c r="K106" s="285"/>
      <c r="L106" s="285"/>
    </row>
  </sheetData>
  <sheetProtection sheet="1" objects="1" scenarios="1"/>
  <phoneticPr fontId="5" type="noConversion"/>
  <dataValidations count="2">
    <dataValidation allowBlank="1" showInputMessage="1" showErrorMessage="1" prompt="This is the difference between the market value and underwrite price, presented as a percentage" sqref="I4:I103" xr:uid="{4199B906-33C7-4F44-8930-5E8E29351E80}"/>
    <dataValidation allowBlank="1" showInputMessage="1" showErrorMessage="1" prompt="This is the discounted amount you are proposing in you application that the Crown will purchase the house for if an underwrite is granted and then triggered." sqref="J4:J103" xr:uid="{BA81D715-E2EF-4235-AEFC-8CE410660AB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F04F70CD-8C1E-4863-92B4-CCE1739BEBBD}">
          <x14:formula1>
            <xm:f>'5. Selections'!$A$1:$A$2</xm:f>
          </x14:formula1>
          <xm:sqref>F4:F103 H4:I103</xm:sqref>
        </x14:dataValidation>
        <x14:dataValidation type="list" allowBlank="1" showInputMessage="1" showErrorMessage="1" xr:uid="{8E45ACE9-C276-4E16-87F5-00169C4327A6}">
          <x14:formula1>
            <xm:f>'5. Selections'!$G$1:$G$3</xm:f>
          </x14:formula1>
          <xm:sqref>E4:E103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A5A4-8A38-40AE-889E-3D85865FD41A}">
  <dimension ref="A1:E32"/>
  <sheetViews>
    <sheetView workbookViewId="0">
      <selection activeCell="C6" sqref="C6"/>
    </sheetView>
  </sheetViews>
  <sheetFormatPr defaultRowHeight="15" x14ac:dyDescent="0.2"/>
  <cols>
    <col min="1" max="1" width="5.5546875" customWidth="1"/>
    <col min="2" max="2" width="28" customWidth="1"/>
    <col min="3" max="3" width="16.33203125" customWidth="1"/>
    <col min="4" max="4" width="14.33203125" customWidth="1"/>
  </cols>
  <sheetData>
    <row r="1" spans="1:4" ht="15.75" x14ac:dyDescent="0.25">
      <c r="B1" s="288" t="s">
        <v>325</v>
      </c>
      <c r="C1" s="288">
        <f>COUNT('2. Revenue'!C4:C103)</f>
        <v>0</v>
      </c>
    </row>
    <row r="2" spans="1:4" x14ac:dyDescent="0.2">
      <c r="B2" s="279"/>
    </row>
    <row r="3" spans="1:4" s="278" customFormat="1" ht="15.75" x14ac:dyDescent="0.25">
      <c r="A3" s="280" t="s">
        <v>275</v>
      </c>
      <c r="B3" s="280" t="s">
        <v>276</v>
      </c>
      <c r="C3" s="280" t="s">
        <v>326</v>
      </c>
      <c r="D3" s="280" t="s">
        <v>327</v>
      </c>
    </row>
    <row r="4" spans="1:4" x14ac:dyDescent="0.2">
      <c r="A4" s="281"/>
      <c r="B4" s="281"/>
      <c r="C4" s="281"/>
      <c r="D4" s="281"/>
    </row>
    <row r="5" spans="1:4" x14ac:dyDescent="0.2">
      <c r="A5" s="281">
        <v>1</v>
      </c>
      <c r="B5" s="281" t="str">
        <f>'1. Budget'!B9</f>
        <v>Land</v>
      </c>
      <c r="C5" s="283">
        <f>'1. Budget'!G12</f>
        <v>0</v>
      </c>
      <c r="D5" s="283"/>
    </row>
    <row r="6" spans="1:4" x14ac:dyDescent="0.2">
      <c r="A6" s="281">
        <v>2</v>
      </c>
      <c r="B6" s="281" t="str">
        <f>'1. Budget'!B14</f>
        <v xml:space="preserve">Civils costs </v>
      </c>
      <c r="C6" s="283">
        <f>'1. Budget'!G27</f>
        <v>0</v>
      </c>
      <c r="D6" s="283"/>
    </row>
    <row r="7" spans="1:4" x14ac:dyDescent="0.2">
      <c r="A7" s="281">
        <v>3</v>
      </c>
      <c r="B7" s="281" t="str">
        <f>'1. Budget'!B29</f>
        <v>Services supply</v>
      </c>
      <c r="C7" s="283">
        <f>'1. Budget'!G37</f>
        <v>0</v>
      </c>
      <c r="D7" s="283"/>
    </row>
    <row r="8" spans="1:4" x14ac:dyDescent="0.2">
      <c r="A8" s="281">
        <v>4</v>
      </c>
      <c r="B8" s="281" t="str">
        <f>'1. Budget'!B39</f>
        <v>Construction costs</v>
      </c>
      <c r="C8" s="283">
        <f>'1. Budget'!G45</f>
        <v>0</v>
      </c>
      <c r="D8" s="283"/>
    </row>
    <row r="9" spans="1:4" x14ac:dyDescent="0.2">
      <c r="A9" s="281">
        <v>5</v>
      </c>
      <c r="B9" s="281" t="str">
        <f>'1. Budget'!B47</f>
        <v>Other construction costs</v>
      </c>
      <c r="C9" s="283">
        <f>'1. Budget'!G59</f>
        <v>0</v>
      </c>
      <c r="D9" s="283"/>
    </row>
    <row r="10" spans="1:4" x14ac:dyDescent="0.2">
      <c r="A10" s="281">
        <v>6</v>
      </c>
      <c r="B10" s="281" t="str">
        <f>'1. Budget'!B61</f>
        <v>Design professional fees</v>
      </c>
      <c r="C10" s="283">
        <f>'1. Budget'!G78</f>
        <v>0</v>
      </c>
      <c r="D10" s="283"/>
    </row>
    <row r="11" spans="1:4" x14ac:dyDescent="0.2">
      <c r="A11" s="281">
        <v>7</v>
      </c>
      <c r="B11" s="281" t="str">
        <f>'1. Budget'!B80</f>
        <v>Other professional fees</v>
      </c>
      <c r="C11" s="283">
        <f>'1. Budget'!G94</f>
        <v>0</v>
      </c>
      <c r="D11" s="283"/>
    </row>
    <row r="12" spans="1:4" x14ac:dyDescent="0.2">
      <c r="A12" s="281">
        <v>8</v>
      </c>
      <c r="B12" s="281" t="str">
        <f>'1. Budget'!B96</f>
        <v>Other costs</v>
      </c>
      <c r="C12" s="283">
        <f>'1. Budget'!G107</f>
        <v>0</v>
      </c>
      <c r="D12" s="283"/>
    </row>
    <row r="13" spans="1:4" x14ac:dyDescent="0.2">
      <c r="A13" s="281">
        <v>9</v>
      </c>
      <c r="B13" s="281" t="str">
        <f>'1. Budget'!B109</f>
        <v>Council fees &amp; contributions</v>
      </c>
      <c r="C13" s="283">
        <f>'1. Budget'!G120</f>
        <v>0</v>
      </c>
      <c r="D13" s="283"/>
    </row>
    <row r="14" spans="1:4" x14ac:dyDescent="0.2">
      <c r="A14" s="281">
        <v>10</v>
      </c>
      <c r="B14" s="281" t="str">
        <f>'1. Budget'!B122</f>
        <v>Development contingency</v>
      </c>
      <c r="C14" s="283">
        <f>'1. Budget'!G134</f>
        <v>0</v>
      </c>
      <c r="D14" s="283"/>
    </row>
    <row r="15" spans="1:4" x14ac:dyDescent="0.2">
      <c r="A15" s="281">
        <v>11</v>
      </c>
      <c r="B15" s="281" t="str">
        <f>'1. Budget'!B136</f>
        <v>Finance costs</v>
      </c>
      <c r="C15" s="283">
        <f>'1. Budget'!G145</f>
        <v>0</v>
      </c>
      <c r="D15" s="283"/>
    </row>
    <row r="16" spans="1:4" x14ac:dyDescent="0.2">
      <c r="A16" s="281"/>
      <c r="B16" s="281"/>
      <c r="C16" s="283"/>
      <c r="D16" s="283"/>
    </row>
    <row r="17" spans="1:5" s="278" customFormat="1" ht="15.75" x14ac:dyDescent="0.25">
      <c r="A17" s="280">
        <v>12</v>
      </c>
      <c r="B17" s="280" t="s">
        <v>328</v>
      </c>
      <c r="C17" s="284">
        <f>SUM(C5:C16)</f>
        <v>0</v>
      </c>
      <c r="D17" s="284">
        <f>C17</f>
        <v>0</v>
      </c>
    </row>
    <row r="18" spans="1:5" x14ac:dyDescent="0.2">
      <c r="A18" s="281"/>
      <c r="B18" s="281"/>
      <c r="C18" s="283"/>
      <c r="D18" s="283"/>
    </row>
    <row r="19" spans="1:5" s="278" customFormat="1" ht="15.75" x14ac:dyDescent="0.25">
      <c r="A19" s="280">
        <v>13</v>
      </c>
      <c r="B19" s="280" t="s">
        <v>329</v>
      </c>
      <c r="C19" s="284">
        <f>'2. Revenue'!D104</f>
        <v>0</v>
      </c>
      <c r="D19" s="284">
        <f>'2. Revenue'!L104</f>
        <v>0</v>
      </c>
    </row>
    <row r="20" spans="1:5" x14ac:dyDescent="0.2">
      <c r="A20" s="281">
        <v>14</v>
      </c>
      <c r="B20" s="282" t="s">
        <v>303</v>
      </c>
      <c r="C20" s="283">
        <f>'1. Budget'!C152</f>
        <v>0</v>
      </c>
      <c r="D20" s="283">
        <f>C20</f>
        <v>0</v>
      </c>
      <c r="E20" s="279"/>
    </row>
    <row r="21" spans="1:5" x14ac:dyDescent="0.2">
      <c r="A21" s="281"/>
      <c r="B21" s="281"/>
      <c r="C21" s="283"/>
      <c r="D21" s="283"/>
    </row>
    <row r="22" spans="1:5" x14ac:dyDescent="0.2">
      <c r="A22" s="281">
        <v>15</v>
      </c>
      <c r="B22" s="282" t="s">
        <v>330</v>
      </c>
      <c r="C22" s="283">
        <f>ROUND(C19-C19/1.15,0)</f>
        <v>0</v>
      </c>
      <c r="D22" s="283">
        <f>ROUND(D19-D19/1.15,0)</f>
        <v>0</v>
      </c>
    </row>
    <row r="23" spans="1:5" x14ac:dyDescent="0.2">
      <c r="A23" s="281">
        <v>16</v>
      </c>
      <c r="B23" s="282" t="s">
        <v>304</v>
      </c>
      <c r="C23" s="283">
        <f>C19*'1. Budget'!$C153</f>
        <v>0</v>
      </c>
      <c r="D23" s="283">
        <f>SUM('2. Revenue'!K3+'2. Revenue'!G3)*'1. Budget'!$C153</f>
        <v>0</v>
      </c>
      <c r="E23" s="279"/>
    </row>
    <row r="24" spans="1:5" x14ac:dyDescent="0.2">
      <c r="A24" s="281">
        <v>17</v>
      </c>
      <c r="B24" s="282" t="s">
        <v>305</v>
      </c>
      <c r="C24" s="283">
        <f>'1. Budget'!F154</f>
        <v>0</v>
      </c>
      <c r="D24" s="283">
        <f>'1. Budget'!C154*('3. Feasibility Summary'!C1-'2. Revenue'!H3)</f>
        <v>0</v>
      </c>
      <c r="E24" s="279"/>
    </row>
    <row r="25" spans="1:5" x14ac:dyDescent="0.2">
      <c r="A25" s="281">
        <v>18</v>
      </c>
      <c r="B25" s="282" t="s">
        <v>306</v>
      </c>
      <c r="C25" s="283">
        <f>'1. Budget'!F155</f>
        <v>0</v>
      </c>
      <c r="D25" s="283">
        <f>'1. Budget'!C155*('3. Feasibility Summary'!C1-'2. Revenue'!H3)</f>
        <v>0</v>
      </c>
      <c r="E25" s="279"/>
    </row>
    <row r="26" spans="1:5" x14ac:dyDescent="0.2">
      <c r="A26" s="281"/>
      <c r="B26" s="281"/>
      <c r="C26" s="283"/>
      <c r="D26" s="283"/>
    </row>
    <row r="27" spans="1:5" s="278" customFormat="1" ht="15.75" x14ac:dyDescent="0.25">
      <c r="A27" s="280">
        <v>19</v>
      </c>
      <c r="B27" s="280" t="s">
        <v>331</v>
      </c>
      <c r="C27" s="284">
        <f>C19+C20-C22-C23-C24-C25</f>
        <v>0</v>
      </c>
      <c r="D27" s="284">
        <f>D19+D20-D22-D23-D24-D25</f>
        <v>0</v>
      </c>
    </row>
    <row r="28" spans="1:5" x14ac:dyDescent="0.2">
      <c r="A28" s="281"/>
      <c r="B28" s="281"/>
      <c r="C28" s="283"/>
      <c r="D28" s="283"/>
    </row>
    <row r="29" spans="1:5" x14ac:dyDescent="0.2">
      <c r="A29" s="281">
        <v>20</v>
      </c>
      <c r="B29" s="282" t="s">
        <v>332</v>
      </c>
      <c r="C29" s="283">
        <f>C17</f>
        <v>0</v>
      </c>
      <c r="D29" s="283">
        <f>D17</f>
        <v>0</v>
      </c>
    </row>
    <row r="30" spans="1:5" x14ac:dyDescent="0.2">
      <c r="A30" s="281"/>
      <c r="B30" s="281"/>
      <c r="C30" s="283"/>
      <c r="D30" s="283"/>
    </row>
    <row r="31" spans="1:5" s="278" customFormat="1" ht="15.75" x14ac:dyDescent="0.25">
      <c r="A31" s="280">
        <v>21</v>
      </c>
      <c r="B31" s="280" t="s">
        <v>333</v>
      </c>
      <c r="C31" s="284">
        <f>C27-C29</f>
        <v>0</v>
      </c>
      <c r="D31" s="284">
        <f>D27-D29</f>
        <v>0</v>
      </c>
    </row>
    <row r="32" spans="1:5" s="278" customFormat="1" ht="15.75" x14ac:dyDescent="0.25">
      <c r="A32" s="280">
        <v>22</v>
      </c>
      <c r="B32" s="280" t="s">
        <v>334</v>
      </c>
      <c r="C32" s="342">
        <f>IFERROR(C31/C29,0)</f>
        <v>0</v>
      </c>
      <c r="D32" s="342">
        <f>IFERROR(D31/D29,0)</f>
        <v>0</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7CB3F-41C5-451F-988F-44CBCD13EF83}">
  <dimension ref="B2:C26"/>
  <sheetViews>
    <sheetView workbookViewId="0">
      <selection activeCell="D19" sqref="D19"/>
    </sheetView>
  </sheetViews>
  <sheetFormatPr defaultRowHeight="15" x14ac:dyDescent="0.2"/>
  <cols>
    <col min="1" max="1" width="4.33203125" customWidth="1"/>
    <col min="2" max="2" width="32.77734375" bestFit="1" customWidth="1"/>
    <col min="3" max="3" width="18.88671875" customWidth="1"/>
  </cols>
  <sheetData>
    <row r="2" spans="2:3" x14ac:dyDescent="0.2">
      <c r="B2" s="282" t="s">
        <v>335</v>
      </c>
      <c r="C2" s="283">
        <f>'1. Budget'!G147</f>
        <v>0</v>
      </c>
    </row>
    <row r="3" spans="2:3" x14ac:dyDescent="0.2">
      <c r="B3" s="282" t="s">
        <v>280</v>
      </c>
      <c r="C3" s="283">
        <f>'1. Budget'!H147</f>
        <v>0</v>
      </c>
    </row>
    <row r="4" spans="2:3" x14ac:dyDescent="0.2">
      <c r="B4" s="282" t="s">
        <v>336</v>
      </c>
      <c r="C4" s="286">
        <f>IFERROR(C3/C2,0)</f>
        <v>0</v>
      </c>
    </row>
    <row r="5" spans="2:3" x14ac:dyDescent="0.2">
      <c r="B5" s="282" t="s">
        <v>337</v>
      </c>
      <c r="C5" s="283">
        <f>'1. Budget'!C150</f>
        <v>0</v>
      </c>
    </row>
    <row r="6" spans="2:3" x14ac:dyDescent="0.2">
      <c r="B6" s="282" t="s">
        <v>338</v>
      </c>
      <c r="C6" s="283">
        <f>C2-C5</f>
        <v>0</v>
      </c>
    </row>
    <row r="7" spans="2:3" x14ac:dyDescent="0.2">
      <c r="B7" s="282" t="s">
        <v>339</v>
      </c>
      <c r="C7" s="283">
        <f>C6-C3</f>
        <v>0</v>
      </c>
    </row>
    <row r="8" spans="2:3" x14ac:dyDescent="0.2">
      <c r="B8" s="282" t="s">
        <v>340</v>
      </c>
      <c r="C8" s="289">
        <f>IFERROR('1. Budget'!I134/SUBTOTAL(9,'1. Budget'!I14:I120),0)</f>
        <v>0</v>
      </c>
    </row>
    <row r="9" spans="2:3" x14ac:dyDescent="0.2">
      <c r="B9" s="282"/>
      <c r="C9" s="281"/>
    </row>
    <row r="10" spans="2:3" x14ac:dyDescent="0.2">
      <c r="B10" s="282" t="s">
        <v>341</v>
      </c>
      <c r="C10" s="286">
        <f>IFERROR(C5/C15,0)</f>
        <v>0</v>
      </c>
    </row>
    <row r="11" spans="2:3" x14ac:dyDescent="0.2">
      <c r="B11" s="282" t="s">
        <v>342</v>
      </c>
      <c r="C11" s="286">
        <f>IFERROR(C5/C16,0)</f>
        <v>0</v>
      </c>
    </row>
    <row r="12" spans="2:3" x14ac:dyDescent="0.2">
      <c r="B12" s="282" t="s">
        <v>343</v>
      </c>
      <c r="C12" s="286">
        <f>IFERROR(C5/C2,0)</f>
        <v>0</v>
      </c>
    </row>
    <row r="13" spans="2:3" x14ac:dyDescent="0.2">
      <c r="B13" s="282" t="s">
        <v>344</v>
      </c>
      <c r="C13" s="290">
        <f>IFERROR(SUM('2. Revenue'!G104+'2. Revenue'!J104)/C5,0)</f>
        <v>0</v>
      </c>
    </row>
    <row r="14" spans="2:3" x14ac:dyDescent="0.2">
      <c r="B14" s="281"/>
      <c r="C14" s="281"/>
    </row>
    <row r="15" spans="2:3" x14ac:dyDescent="0.2">
      <c r="B15" s="282" t="s">
        <v>345</v>
      </c>
      <c r="C15" s="283">
        <f>'2. Revenue'!D104</f>
        <v>0</v>
      </c>
    </row>
    <row r="16" spans="2:3" x14ac:dyDescent="0.2">
      <c r="B16" s="282" t="s">
        <v>346</v>
      </c>
      <c r="C16" s="283">
        <f>'2. Revenue'!L104</f>
        <v>0</v>
      </c>
    </row>
    <row r="17" spans="2:3" x14ac:dyDescent="0.2">
      <c r="B17" s="282" t="s">
        <v>347</v>
      </c>
      <c r="C17" s="286">
        <f>'2. Revenue'!I104</f>
        <v>0</v>
      </c>
    </row>
    <row r="18" spans="2:3" x14ac:dyDescent="0.2">
      <c r="B18" s="282" t="s">
        <v>348</v>
      </c>
      <c r="C18" s="283" t="b">
        <f>'2. Revenue'!J104</f>
        <v>1</v>
      </c>
    </row>
    <row r="19" spans="2:3" x14ac:dyDescent="0.2">
      <c r="B19" s="282" t="s">
        <v>349</v>
      </c>
      <c r="C19" s="281">
        <f>COUNTIF('2. Revenue'!K:K,"&gt;0")</f>
        <v>0</v>
      </c>
    </row>
    <row r="20" spans="2:3" x14ac:dyDescent="0.2">
      <c r="B20" s="281"/>
      <c r="C20" s="281"/>
    </row>
    <row r="21" spans="2:3" x14ac:dyDescent="0.2">
      <c r="B21" s="282" t="s">
        <v>350</v>
      </c>
      <c r="C21" s="286">
        <f>IFERROR('3. Feasibility Summary'!C32,0)</f>
        <v>0</v>
      </c>
    </row>
    <row r="22" spans="2:3" x14ac:dyDescent="0.2">
      <c r="B22" s="282" t="s">
        <v>351</v>
      </c>
      <c r="C22" s="286">
        <f>IFERROR('3. Feasibility Summary'!D32,0)</f>
        <v>0</v>
      </c>
    </row>
    <row r="23" spans="2:3" x14ac:dyDescent="0.2">
      <c r="B23" s="281"/>
      <c r="C23" s="281"/>
    </row>
    <row r="24" spans="2:3" x14ac:dyDescent="0.2">
      <c r="B24" s="282" t="s">
        <v>352</v>
      </c>
      <c r="C24" s="281">
        <f>'3. Feasibility Summary'!C1</f>
        <v>0</v>
      </c>
    </row>
    <row r="25" spans="2:3" x14ac:dyDescent="0.2">
      <c r="B25" s="282" t="s">
        <v>353</v>
      </c>
      <c r="C25" s="282">
        <f>COUNTIF('2. Revenue'!H:H,"Y")</f>
        <v>0</v>
      </c>
    </row>
    <row r="26" spans="2:3" x14ac:dyDescent="0.2">
      <c r="B26" s="282" t="s">
        <v>354</v>
      </c>
      <c r="C26" s="286" t="e">
        <f>C25/C24</f>
        <v>#DIV/0!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1B2F2-349C-453E-899E-A59F14CDCD8F}">
  <dimension ref="A1:G10"/>
  <sheetViews>
    <sheetView workbookViewId="0">
      <selection activeCell="D19" sqref="D19"/>
    </sheetView>
  </sheetViews>
  <sheetFormatPr defaultRowHeight="15" x14ac:dyDescent="0.2"/>
  <cols>
    <col min="3" max="3" width="19.5546875" bestFit="1" customWidth="1"/>
  </cols>
  <sheetData>
    <row r="1" spans="1:7" x14ac:dyDescent="0.2">
      <c r="A1" t="s">
        <v>317</v>
      </c>
      <c r="C1" s="279" t="s">
        <v>355</v>
      </c>
      <c r="E1" t="s">
        <v>241</v>
      </c>
      <c r="G1" t="s">
        <v>356</v>
      </c>
    </row>
    <row r="2" spans="1:7" x14ac:dyDescent="0.2">
      <c r="A2" t="s">
        <v>316</v>
      </c>
      <c r="C2" s="279" t="s">
        <v>357</v>
      </c>
      <c r="E2" t="s">
        <v>275</v>
      </c>
      <c r="G2" t="s">
        <v>358</v>
      </c>
    </row>
    <row r="3" spans="1:7" x14ac:dyDescent="0.2">
      <c r="C3" s="279" t="s">
        <v>359</v>
      </c>
      <c r="E3" t="s">
        <v>206</v>
      </c>
      <c r="G3" t="s">
        <v>360</v>
      </c>
    </row>
    <row r="4" spans="1:7" x14ac:dyDescent="0.2">
      <c r="C4" s="279" t="s">
        <v>361</v>
      </c>
      <c r="E4" t="s">
        <v>25</v>
      </c>
    </row>
    <row r="5" spans="1:7" x14ac:dyDescent="0.2">
      <c r="C5" s="279" t="s">
        <v>362</v>
      </c>
      <c r="E5" t="s">
        <v>363</v>
      </c>
    </row>
    <row r="6" spans="1:7" x14ac:dyDescent="0.2">
      <c r="C6" s="279" t="s">
        <v>364</v>
      </c>
      <c r="E6" t="s">
        <v>276</v>
      </c>
    </row>
    <row r="7" spans="1:7" x14ac:dyDescent="0.2">
      <c r="C7" s="279" t="s">
        <v>365</v>
      </c>
      <c r="E7" t="s">
        <v>133</v>
      </c>
    </row>
    <row r="8" spans="1:7" x14ac:dyDescent="0.2">
      <c r="E8" t="s">
        <v>366</v>
      </c>
    </row>
    <row r="9" spans="1:7" x14ac:dyDescent="0.2">
      <c r="E9" t="s">
        <v>302</v>
      </c>
    </row>
    <row r="10" spans="1:7" x14ac:dyDescent="0.2">
      <c r="E10" t="s">
        <v>367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Document" ma:contentTypeID="0x0101003578FF9FCE0DDA438D431D1FBBE73B0A00D6287563AC78924BA5595ED1D23BECC1" ma:contentTypeVersion="9" ma:contentTypeDescription="Create a new document." ma:contentTypeScope="" ma:versionID="190b88d360b67545352cd15d5439e241">
  <xsd:schema xmlns:xsd="http://www.w3.org/2001/XMLSchema" xmlns:xs="http://www.w3.org/2001/XMLSchema" xmlns:p="http://schemas.microsoft.com/office/2006/metadata/properties" xmlns:ns2="9da600a7-27fd-43ea-8cef-f13e8bd432ff" xmlns:ns3="4f9c820c-e7e2-444d-97ee-45f2b3485c1d" xmlns:ns4="97c71325-65b9-4833-a997-d05ab51373a7" xmlns:ns6="cc3c8d93-9f70-45a7-929c-bc05fca4adc9" xmlns:ns7="be7d995d-587d-4065-acea-d102996473dd" targetNamespace="http://schemas.microsoft.com/office/2006/metadata/properties" ma:root="true" ma:fieldsID="53c6513de688e57a2a56defa84b4e34b" ns2:_="" ns3:_="" ns4:_="" ns6:_="" ns7:_="">
    <xsd:import namespace="9da600a7-27fd-43ea-8cef-f13e8bd432ff"/>
    <xsd:import namespace="4f9c820c-e7e2-444d-97ee-45f2b3485c1d"/>
    <xsd:import namespace="97c71325-65b9-4833-a997-d05ab51373a7"/>
    <xsd:import namespace="cc3c8d93-9f70-45a7-929c-bc05fca4adc9"/>
    <xsd:import namespace="be7d995d-587d-4065-acea-d102996473dd"/>
    <xsd:element name="properties">
      <xsd:complexType>
        <xsd:sequence>
          <xsd:element name="documentManagement">
            <xsd:complexType>
              <xsd:all>
                <xsd:element ref="ns2:DocumentType" minOccurs="0"/>
                <xsd:element ref="ns3:BusinessValue" minOccurs="0"/>
                <xsd:element ref="ns3:CategoryName" minOccurs="0"/>
                <xsd:element ref="ns4:CategoryValue" minOccurs="0"/>
                <xsd:element ref="ns4:Project" minOccurs="0"/>
                <xsd:element ref="ns3:Case" minOccurs="0"/>
                <xsd:element ref="ns3:PRADate2" minOccurs="0"/>
                <xsd:element ref="ns3:PRADate3" minOccurs="0"/>
                <xsd:element ref="ns3:PRADateDisposal" minOccurs="0"/>
                <xsd:element ref="ns3:PRADateTrigger" minOccurs="0"/>
                <xsd:element ref="ns3:PRAText1" minOccurs="0"/>
                <xsd:element ref="ns3:PRAText2" minOccurs="0"/>
                <xsd:element ref="ns3:PRAText3" minOccurs="0"/>
                <xsd:element ref="ns3:PRAText4" minOccurs="0"/>
                <xsd:element ref="ns3:PRAText5" minOccurs="0"/>
                <xsd:element ref="ns3:PRAType" minOccurs="0"/>
                <xsd:element ref="ns3:PRADate1" minOccurs="0"/>
                <xsd:element ref="ns3:Narrative" minOccurs="0"/>
                <xsd:element ref="ns3:Function" minOccurs="0"/>
                <xsd:element ref="ns2:Year" minOccurs="0"/>
                <xsd:element ref="ns3:Activity" minOccurs="0"/>
                <xsd:element ref="ns3:Subactivity" minOccurs="0"/>
                <xsd:element ref="ns6:Financial_x0020_year" minOccurs="0"/>
                <xsd:element ref="ns4:New_x0020_Folder" minOccurs="0"/>
                <xsd:element ref="ns7:MediaServiceMetadata" minOccurs="0"/>
                <xsd:element ref="ns7:MediaServiceFastMetadata" minOccurs="0"/>
                <xsd:element ref="ns7:MediaServiceSearchProperties" minOccurs="0"/>
                <xsd:element ref="ns7: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a600a7-27fd-43ea-8cef-f13e8bd432ff" elementFormDefault="qualified">
    <xsd:import namespace="http://schemas.microsoft.com/office/2006/documentManagement/types"/>
    <xsd:import namespace="http://schemas.microsoft.com/office/infopath/2007/PartnerControls"/>
    <xsd:element name="DocumentType" ma:index="8" nillable="true" ma:displayName="Document Type" ma:format="Dropdown" ma:internalName="DocumentType">
      <xsd:simpleType>
        <xsd:union memberTypes="dms:Text">
          <xsd:simpleType>
            <xsd:restriction base="dms:Choice">
              <xsd:enumeration value="APPLICATION, Certificate, Consent related"/>
              <xsd:enumeration value="CABINET PAPER, Amendment"/>
              <xsd:enumeration value="CONTRACT, Variation, Agreement"/>
              <xsd:enumeration value="CORRESPONDENCE"/>
              <xsd:enumeration value="DATA, Calculation, Working"/>
              <xsd:enumeration value="DRAWING, Plan, Map, Title"/>
              <xsd:enumeration value="EMPLOYMENT related"/>
              <xsd:enumeration value="FINANCIAL related"/>
              <xsd:enumeration value="KNOWLEDGE article"/>
              <xsd:enumeration value="MANUAL, Instruction, FAQ"/>
              <xsd:enumeration value="MINISTERIAL Request, Question"/>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Law, Procedure"/>
              <xsd:enumeration value="SERVICE REQUEST related"/>
              <xsd:enumeration value="SUBMISSION, application, supporting material"/>
              <xsd:enumeration value="SPECIFICATION or standard"/>
              <xsd:enumeration value="SUPPLIER PRODUCT Info"/>
              <xsd:enumeration value="TEMPLATE, Checklist or Form"/>
              <xsd:enumeration value="THIRD PARTY reference material"/>
            </xsd:restriction>
          </xsd:simpleType>
        </xsd:union>
      </xsd:simpleType>
    </xsd:element>
    <xsd:element name="Year" ma:index="28" nillable="true" ma:displayName="Year" ma:format="RadioButtons" ma:hidden="true" ma:internalName="Year">
      <xsd:simpleType>
        <xsd:union memberTypes="dms:Text">
          <xsd:simpleType>
            <xsd:restriction base="dms:Choice">
              <xsd:enumeration value="2017"/>
              <xsd:enumeration value="2018"/>
              <xsd:enumeration value="2019"/>
              <xsd:enumeration value="2020"/>
              <xsd:enumeration value="2021"/>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BusinessValue" ma:index="9" nillable="true" ma:displayName="Business Value" ma:default="Normal" ma:format="Dropdown" ma:hidden="true" ma:internalName="BusinessValu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restriction>
          </xsd:simpleType>
        </xsd:union>
      </xsd:simpleType>
    </xsd:element>
    <xsd:element name="CategoryName" ma:index="10" nillable="true" ma:displayName="CategoryName" ma:format="Dropdown" ma:hidden="true" ma:internalName="CategoryName">
      <xsd:simpleType>
        <xsd:union memberTypes="dms:Text">
          <xsd:simpleType>
            <xsd:restriction base="dms:Choice">
              <xsd:enumeration value="Enter Choice #1"/>
              <xsd:enumeration value="Enter Choice #2"/>
              <xsd:enumeration value="Enter Choice #3"/>
            </xsd:restriction>
          </xsd:simpleType>
        </xsd:union>
      </xsd:simpleType>
    </xsd:element>
    <xsd:element name="Case" ma:index="13" nillable="true" ma:displayName="Case" ma:default="NA" ma:hidden="true" ma:internalName="Case" ma:readOnly="false">
      <xsd:simpleType>
        <xsd:restriction base="dms:Text">
          <xsd:maxLength value="255"/>
        </xsd:restriction>
      </xsd:simpleType>
    </xsd:element>
    <xsd:element name="PRADate2" ma:index="14" nillable="true" ma:displayName="PRADate2" ma:format="DateOnly" ma:hidden="true" ma:internalName="PRADate2" ma:readOnly="false">
      <xsd:simpleType>
        <xsd:restriction base="dms:DateTime"/>
      </xsd:simpleType>
    </xsd:element>
    <xsd:element name="PRADate3" ma:index="15" nillable="true" ma:displayName="PRADate3" ma:format="DateOnly" ma:hidden="true" ma:internalName="PRADate3" ma:readOnly="false">
      <xsd:simpleType>
        <xsd:restriction base="dms:DateTime"/>
      </xsd:simpleType>
    </xsd:element>
    <xsd:element name="PRADateDisposal" ma:index="16" nillable="true" ma:displayName="PRADateDisposal" ma:format="DateOnly" ma:hidden="true" ma:internalName="PRADateDisposal" ma:readOnly="false">
      <xsd:simpleType>
        <xsd:restriction base="dms:DateTime"/>
      </xsd:simpleType>
    </xsd:element>
    <xsd:element name="PRADateTrigger" ma:index="17" nillable="true" ma:displayName="PRADateTrigger" ma:format="DateOnly" ma:hidden="true" ma:internalName="PRADateTrigger" ma:readOnly="false">
      <xsd:simpleType>
        <xsd:restriction base="dms:DateTime"/>
      </xsd:simpleType>
    </xsd:element>
    <xsd:element name="PRAText1" ma:index="18" nillable="true" ma:displayName="PRAText1" ma:hidden="true" ma:internalName="PRAText1" ma:readOnly="false">
      <xsd:simpleType>
        <xsd:restriction base="dms:Text">
          <xsd:maxLength value="255"/>
        </xsd:restriction>
      </xsd:simpleType>
    </xsd:element>
    <xsd:element name="PRAText2" ma:index="19" nillable="true" ma:displayName="PRAText2" ma:hidden="true" ma:internalName="PRAText2" ma:readOnly="false">
      <xsd:simpleType>
        <xsd:restriction base="dms:Text">
          <xsd:maxLength value="255"/>
        </xsd:restriction>
      </xsd:simpleType>
    </xsd:element>
    <xsd:element name="PRAText3" ma:index="20" nillable="true" ma:displayName="PRAText3" ma:hidden="true" ma:internalName="PRAText3" ma:readOnly="false">
      <xsd:simpleType>
        <xsd:restriction base="dms:Text">
          <xsd:maxLength value="255"/>
        </xsd:restriction>
      </xsd:simpleType>
    </xsd:element>
    <xsd:element name="PRAText4" ma:index="21" nillable="true" ma:displayName="PRAText4" ma:hidden="true" ma:internalName="PRAText4" ma:readOnly="false">
      <xsd:simpleType>
        <xsd:restriction base="dms:Text">
          <xsd:maxLength value="255"/>
        </xsd:restriction>
      </xsd:simpleType>
    </xsd:element>
    <xsd:element name="PRAText5" ma:index="22" nillable="true" ma:displayName="PRAText5" ma:hidden="true" ma:internalName="PRAText5" ma:readOnly="false">
      <xsd:simpleType>
        <xsd:restriction base="dms:Text">
          <xsd:maxLength value="255"/>
        </xsd:restriction>
      </xsd:simpleType>
    </xsd:element>
    <xsd:element name="PRAType" ma:index="24" nillable="true" ma:displayName="PRAType" ma:default="Doc" ma:hidden="true" ma:internalName="PRAType" ma:readOnly="false">
      <xsd:simpleType>
        <xsd:restriction base="dms:Text">
          <xsd:maxLength value="255"/>
        </xsd:restriction>
      </xsd:simpleType>
    </xsd:element>
    <xsd:element name="PRADate1" ma:index="25" nillable="true" ma:displayName="PRADate1" ma:format="DateOnly" ma:hidden="true" ma:internalName="PRADate1" ma:readOnly="false">
      <xsd:simpleType>
        <xsd:restriction base="dms:DateTime"/>
      </xsd:simpleType>
    </xsd:element>
    <xsd:element name="Narrative" ma:index="26" nillable="true" ma:displayName="Narrative" ma:hidden="true" ma:internalName="Narrative" ma:readOnly="false">
      <xsd:simpleType>
        <xsd:restriction base="dms:Note"/>
      </xsd:simpleType>
    </xsd:element>
    <xsd:element name="Function" ma:index="27" nillable="true" ma:displayName="Function" ma:default="NA" ma:hidden="true" ma:internalName="Function" ma:readOnly="false">
      <xsd:simpleType>
        <xsd:restriction base="dms:Text">
          <xsd:maxLength value="255"/>
        </xsd:restriction>
      </xsd:simpleType>
    </xsd:element>
    <xsd:element name="Activity" ma:index="29" nillable="true" ma:displayName="Activity" ma:default="NA" ma:hidden="true" ma:internalName="Activity" ma:readOnly="false">
      <xsd:simpleType>
        <xsd:restriction base="dms:Text">
          <xsd:maxLength value="255"/>
        </xsd:restriction>
      </xsd:simpleType>
    </xsd:element>
    <xsd:element name="Subactivity" ma:index="30" nillable="true" ma:displayName="Subactivity" ma:default="NA" ma:hidden="true" ma:internalName="Sub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c71325-65b9-4833-a997-d05ab51373a7" elementFormDefault="qualified">
    <xsd:import namespace="http://schemas.microsoft.com/office/2006/documentManagement/types"/>
    <xsd:import namespace="http://schemas.microsoft.com/office/infopath/2007/PartnerControls"/>
    <xsd:element name="CategoryValue" ma:index="11" nillable="true" ma:displayName="CategoryValue" ma:format="Dropdown" ma:hidden="true" ma:internalName="CategoryValue">
      <xsd:simpleType>
        <xsd:union memberTypes="dms:Text">
          <xsd:simpleType>
            <xsd:restriction base="dms:Choice">
              <xsd:enumeration value="Enter Choice #1"/>
              <xsd:enumeration value="Enter Choice #2"/>
              <xsd:enumeration value="Enter Choice #3"/>
            </xsd:restriction>
          </xsd:simpleType>
        </xsd:union>
      </xsd:simpleType>
    </xsd:element>
    <xsd:element name="Project" ma:index="12" nillable="true" ma:displayName="Project" ma:hidden="true" ma:internalName="Project" ma:readOnly="false">
      <xsd:simpleType>
        <xsd:restriction base="dms:Text">
          <xsd:maxLength value="255"/>
        </xsd:restriction>
      </xsd:simpleType>
    </xsd:element>
    <xsd:element name="New_x0020_Folder" ma:index="32" nillable="true" ma:displayName="Topic" ma:internalName="New_x0020_Folde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3c8d93-9f70-45a7-929c-bc05fca4adc9" elementFormDefault="qualified">
    <xsd:import namespace="http://schemas.microsoft.com/office/2006/documentManagement/types"/>
    <xsd:import namespace="http://schemas.microsoft.com/office/infopath/2007/PartnerControls"/>
    <xsd:element name="Financial_x0020_year" ma:index="31" nillable="true" ma:displayName="Financial year" ma:description="document mgmt. metadata - fiscal year reference" ma:format="Dropdown" ma:internalName="Financial_x0020_year">
      <xsd:simpleType>
        <xsd:union memberTypes="dms:Text">
          <xsd:simpleType>
            <xsd:restriction base="dms:Choice">
              <xsd:enumeration value="16/17"/>
              <xsd:enumeration value="17/18"/>
              <xsd:enumeration value="18/19"/>
              <xsd:enumeration value="19/20"/>
              <xsd:enumeration value="20/21"/>
              <xsd:enumeration value="21/22"/>
              <xsd:enumeration value="22/23"/>
              <xsd:enumeration value="23/24"/>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be7d995d-587d-4065-acea-d102996473dd"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SearchProperties" ma:index="35" nillable="true" ma:displayName="MediaServiceSearchProperties" ma:hidden="true" ma:internalName="MediaServiceSearchProperties" ma:readOnly="true">
      <xsd:simpleType>
        <xsd:restriction base="dms:Note"/>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ocumentType xmlns="9da600a7-27fd-43ea-8cef-f13e8bd432ff" xsi:nil="true"/>
    <BusinessValue xmlns="4f9c820c-e7e2-444d-97ee-45f2b3485c1d">Normal</BusinessValue>
    <PRADateDisposal xmlns="4f9c820c-e7e2-444d-97ee-45f2b3485c1d" xsi:nil="true"/>
    <Subactivity xmlns="4f9c820c-e7e2-444d-97ee-45f2b3485c1d">Build-Ready Developments</Subactivity>
    <PRADate3 xmlns="4f9c820c-e7e2-444d-97ee-45f2b3485c1d" xsi:nil="true"/>
    <PRAText5 xmlns="4f9c820c-e7e2-444d-97ee-45f2b3485c1d" xsi:nil="true"/>
    <Activity xmlns="4f9c820c-e7e2-444d-97ee-45f2b3485c1d">Services and Supply</Activity>
    <Financial_x0020_year xmlns="cc3c8d93-9f70-45a7-929c-bc05fca4adc9" xsi:nil="true"/>
    <PRADate2 xmlns="4f9c820c-e7e2-444d-97ee-45f2b3485c1d" xsi:nil="true"/>
    <Case xmlns="4f9c820c-e7e2-444d-97ee-45f2b3485c1d">NA</Case>
    <PRAText1 xmlns="4f9c820c-e7e2-444d-97ee-45f2b3485c1d" xsi:nil="true"/>
    <PRAText4 xmlns="4f9c820c-e7e2-444d-97ee-45f2b3485c1d" xsi:nil="true"/>
    <Year xmlns="9da600a7-27fd-43ea-8cef-f13e8bd432ff" xsi:nil="true"/>
    <Project xmlns="97c71325-65b9-4833-a997-d05ab51373a7" xsi:nil="true"/>
    <Function xmlns="4f9c820c-e7e2-444d-97ee-45f2b3485c1d">Funding &amp; Programme Delivery </Function>
    <PRAType xmlns="4f9c820c-e7e2-444d-97ee-45f2b3485c1d">Doc</PRAType>
    <PRADate1 xmlns="4f9c820c-e7e2-444d-97ee-45f2b3485c1d" xsi:nil="true"/>
    <PRAText3 xmlns="4f9c820c-e7e2-444d-97ee-45f2b3485c1d" xsi:nil="true"/>
    <New_x0020_Folder xmlns="97c71325-65b9-4833-a997-d05ab51373a7" xsi:nil="true"/>
    <CategoryName xmlns="4f9c820c-e7e2-444d-97ee-45f2b3485c1d" xsi:nil="true"/>
    <PRADateTrigger xmlns="4f9c820c-e7e2-444d-97ee-45f2b3485c1d" xsi:nil="true"/>
    <Narrative xmlns="4f9c820c-e7e2-444d-97ee-45f2b3485c1d" xsi:nil="true"/>
    <CategoryValue xmlns="97c71325-65b9-4833-a997-d05ab51373a7" xsi:nil="true"/>
    <PRAText2 xmlns="4f9c820c-e7e2-444d-97ee-45f2b3485c1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919A488-6538-444C-82E9-2916D46F42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a600a7-27fd-43ea-8cef-f13e8bd432ff"/>
    <ds:schemaRef ds:uri="4f9c820c-e7e2-444d-97ee-45f2b3485c1d"/>
    <ds:schemaRef ds:uri="97c71325-65b9-4833-a997-d05ab51373a7"/>
    <ds:schemaRef ds:uri="cc3c8d93-9f70-45a7-929c-bc05fca4adc9"/>
    <ds:schemaRef ds:uri="be7d995d-587d-4065-acea-d102996473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8F03B0-23B1-4BEF-A53C-C4B5C0A36C23}">
  <ds:schemaRefs>
    <ds:schemaRef ds:uri="97c71325-65b9-4833-a997-d05ab51373a7"/>
    <ds:schemaRef ds:uri="http://schemas.microsoft.com/office/2006/metadata/properties"/>
    <ds:schemaRef ds:uri="http://purl.org/dc/terms/"/>
    <ds:schemaRef ds:uri="be7d995d-587d-4065-acea-d102996473dd"/>
    <ds:schemaRef ds:uri="9da600a7-27fd-43ea-8cef-f13e8bd432ff"/>
    <ds:schemaRef ds:uri="http://purl.org/dc/elements/1.1/"/>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cc3c8d93-9f70-45a7-929c-bc05fca4adc9"/>
    <ds:schemaRef ds:uri="4f9c820c-e7e2-444d-97ee-45f2b3485c1d"/>
    <ds:schemaRef ds:uri="http://www.w3.org/XML/1998/namespace"/>
  </ds:schemaRefs>
</ds:datastoreItem>
</file>

<file path=customXml/itemProps3.xml><?xml version="1.0" encoding="utf-8"?>
<ds:datastoreItem xmlns:ds="http://schemas.openxmlformats.org/officeDocument/2006/customXml" ds:itemID="{E805073A-E4B5-4E73-9660-6B54B243AAE6}">
  <ds:schemaRefs>
    <ds:schemaRef ds:uri="http://schemas.microsoft.com/sharepoint/v3/contenttype/forms"/>
  </ds:schemaRefs>
</ds:datastoreItem>
</file>

<file path=customXml/itemProps4.xml><?xml version="1.0" encoding="utf-8"?>
<ds:datastoreItem xmlns:ds="http://schemas.openxmlformats.org/officeDocument/2006/customXml" ds:itemID="{7C675570-81DE-4DD8-A6E2-64093FD74E40}">
  <ds:schemaRefs>
    <ds:schemaRef ds:uri="http://schemas.microsoft.com/sharepoint/events"/>
  </ds:schemaRefs>
</ds:datastoreItem>
</file>

<file path=docMetadata/LabelInfo.xml><?xml version="1.0" encoding="utf-8"?>
<clbl:labelList xmlns:clbl="http://schemas.microsoft.com/office/2020/mipLabelMetadata">
  <clbl:label id="{49120112-3b8d-44c1-bb35-0efb412dca25}" enabled="1" method="Privileged" siteId="{9e9b3020-3d38-48a6-9064-373bc7b156d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Summary</vt:lpstr>
      <vt:lpstr>Revenue </vt:lpstr>
      <vt:lpstr>Costs</vt:lpstr>
      <vt:lpstr>1. Budget</vt:lpstr>
      <vt:lpstr>2. Revenue</vt:lpstr>
      <vt:lpstr>3. Feasibility Summary</vt:lpstr>
      <vt:lpstr>4. Overview</vt:lpstr>
      <vt:lpstr>5. Selections</vt:lpstr>
      <vt:lpstr>COSTS</vt:lpstr>
      <vt:lpstr>EXPORT</vt:lpstr>
      <vt:lpstr>Costs!Print_Area</vt:lpstr>
      <vt:lpstr>Summary!Print_Area</vt:lpstr>
      <vt:lpstr>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Shane Brealey</dc:creator>
  <cp:keywords/>
  <dc:description/>
  <cp:lastModifiedBy>Falyn Cranston</cp:lastModifiedBy>
  <cp:revision/>
  <dcterms:created xsi:type="dcterms:W3CDTF">2004-11-08T04:26:37Z</dcterms:created>
  <dcterms:modified xsi:type="dcterms:W3CDTF">2024-10-03T20:01:23Z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0x0101003578FF9FCE0DDA438D431D1FBBE73B0A00D6287563AC78924BA5595ED1D23BECC1</vt:lpwstr>
  </property>
  <property fmtid="{D5CDD505-2E9C-101B-9397-08002B2CF9AE}" pid="3" name="AuthorIds_UIVersion_1024">
    <vt:lpwstr>15</vt:lpwstr>
  </property>
  <property fmtid="{D5CDD505-2E9C-101B-9397-08002B2CF9AE}" pid="4" name="AuthorIds_UIVersion_11264">
    <vt:lpwstr>15</vt:lpwstr>
  </property>
  <property fmtid="{D5CDD505-2E9C-101B-9397-08002B2CF9AE}" pid="5" name="MediaServiceImageTags">
    <vt:lpwstr/>
  </property>
  <property fmtid="{D5CDD505-2E9C-101B-9397-08002B2CF9AE}" pid="6" name="_dlc_DocId">
    <vt:lpwstr>6M4MRKPXZU3A-1191982863-176</vt:lpwstr>
  </property>
  <property fmtid="{D5CDD505-2E9C-101B-9397-08002B2CF9AE}" pid="7" name="_dlc_DocIdItemGuid">
    <vt:lpwstr>e75ea655-de86-4f3b-a21f-9da70a97240f</vt:lpwstr>
  </property>
  <property fmtid="{D5CDD505-2E9C-101B-9397-08002B2CF9AE}" pid="8" name="_dlc_DocIdUrl">
    <vt:lpwstr>https://mhud.sharepoint.com/sites/services/_layouts/15/DocIdRedir.aspx?ID=6M4MRKPXZU3A-1191982863-176, 6M4MRKPXZU3A-1191982863-176</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ies>
</file>